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<sst xmlns="http://schemas.openxmlformats.org/spreadsheetml/2006/main" count="1060" uniqueCount="403">
  <si>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</si>
  <si>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</si>
  <si>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</si>
  <si>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</si>
  <si>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</si>
  <si>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</si>
  <si>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</si>
  <si>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</si>
  <si>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</si>
  <si>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</si>
  <si>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</si>
  <si>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</si>
  <si>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</si>
  <si>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</si>
  <si>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</si>
  <si>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</si>
  <si>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</si>
  <si>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</si>
  <si>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</si>
  <si>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</si>
  <si>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</si>
  <si>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</si>
  <si>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</si>
  <si>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</si>
  <si>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</si>
  <si>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</si>
  <si>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</si>
  <si>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</si>
  <si>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</si>
  <si>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</si>
  <si>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</si>
  <si>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</si>
  <si>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</si>
  <si>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</si>
  <si>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</si>
  <si>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</si>
  <si>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</si>
  <si>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</si>
  <si>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</si>
  <si>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</si>
  <si>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</si>
  <si>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</si>
  <si>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</si>
  <si>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</si>
  <si>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</si>
  <si>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</si>
  <si>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</si>
  <si>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</si>
  <si>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</si>
  <si>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</si>
  <si>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</si>
  <si>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</si>
  <si>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</si>
  <si>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</si>
  <si>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</si>
  <si>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</si>
  <si>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</si>
  <si>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</si>
  <si>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</si>
  <si>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</si>
  <si>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</si>
  <si>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</si>
  <si>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</si>
  <si>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</si>
  <si>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</si>
  <si>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</si>
  <si>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</si>
  <si>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</si>
  <si>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</si>
  <si>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210001</t>
  </si>
  <si>
    <t>耿马傣族佤族自治县残疾人联合会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</si>
  <si>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</si>
  <si>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</si>
  <si>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</si>
  <si>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</si>
  <si>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</si>
  <si>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</si>
  <si>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</si>
  <si>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</si>
  <si>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</si>
  <si>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</si>
  <si>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</si>
  <si>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</si>
  <si>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</si>
  <si>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</si>
  <si>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210</t>
  </si>
  <si>
    <t>卫生健康支出</t>
  </si>
  <si>
    <t>221</t>
  </si>
  <si>
    <t>住房保障支出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</si>
  <si>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</si>
  <si>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</si>
  <si>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</si>
  <si>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</si>
  <si>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</si>
  <si>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</si>
  <si>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</si>
  <si>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</si>
  <si>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</si>
  <si>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</si>
  <si>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</si>
  <si>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</si>
  <si>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</si>
  <si>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</si>
  <si>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</si>
  <si>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</si>
  <si>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</si>
  <si>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</si>
  <si>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</si>
  <si>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</si>
  <si>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</si>
  <si>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</si>
  <si>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</si>
  <si>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</si>
  <si>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</si>
  <si>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</si>
  <si>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</si>
  <si>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</si>
  <si>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</si>
  <si>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</si>
  <si>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</si>
  <si>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</si>
  <si>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</si>
  <si>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</si>
  <si>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</si>
  <si>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</si>
  <si>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</si>
  <si>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</si>
  <si>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</si>
  <si>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</si>
  <si>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</si>
  <si>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</si>
  <si>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</si>
  <si>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</si>
  <si>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</si>
  <si>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</si>
  <si>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</si>
  <si>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</si>
  <si>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</si>
  <si>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</si>
  <si>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</si>
  <si>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</si>
  <si>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</si>
  <si>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</si>
  <si>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</si>
  <si>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</si>
  <si>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</si>
  <si>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</si>
  <si>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</si>
  <si>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</si>
  <si>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</si>
  <si>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</si>
  <si>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</si>
  <si>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</si>
  <si>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</t>
  </si>
  <si>
    <t>2081199</t>
  </si>
  <si>
    <t>其他残疾人事业支出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</si>
  <si>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</si>
  <si>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</si>
  <si>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</si>
  <si>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</si>
  <si>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</si>
  <si>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</si>
  <si>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</si>
  <si>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</si>
  <si>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22102</t>
  </si>
  <si>
    <t>住房改革支出</t>
  </si>
  <si>
    <t>2210201</t>
  </si>
  <si>
    <t>住房公积金</t>
  </si>
  <si>
    <t>预算03表</t>
  </si>
  <si>
    <t>一般公共预算“三公”经费支出预算表</t>
  </si>
  <si>
    <t>单位：元</t>
  </si>
  <si>
    <t>“三公”经费上年合计</t>
  </si>
  <si>
    <t>“三公”经费当年合计</t>
  </si>
  <si>
    <t>因公出国（境）费</t>
  </si>
  <si>
    <t>公务用车购置及运行费</t>
  </si>
  <si>
    <t>公务接待费</t>
  </si>
  <si>
    <t>上年数</t>
  </si>
  <si>
    <t>当年数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</si>
  <si>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</si>
  <si>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</si>
  <si>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</si>
  <si>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</si>
  <si>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</si>
  <si>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</si>
  <si>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</si>
  <si>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</si>
  <si>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</si>
  <si>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</si>
  <si>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</si>
  <si>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</si>
  <si>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</si>
  <si>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</si>
  <si>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</si>
  <si>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</si>
  <si>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</si>
  <si>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</si>
  <si>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</si>
  <si>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</si>
  <si>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530926210000000000978</t>
  </si>
  <si>
    <t>行政人员工资支出</t>
  </si>
  <si>
    <t>30101</t>
  </si>
  <si>
    <t>基本工资</t>
  </si>
  <si>
    <t>530926210000000000979</t>
  </si>
  <si>
    <t>事业人员工资支出</t>
  </si>
  <si>
    <t>30102</t>
  </si>
  <si>
    <t>津贴补贴</t>
  </si>
  <si>
    <t>30103</t>
  </si>
  <si>
    <t>奖金</t>
  </si>
  <si>
    <t>530926231100001386017</t>
  </si>
  <si>
    <t>行政人员绩效考核奖励（2017年提高部分）</t>
  </si>
  <si>
    <t>530926231100001406342</t>
  </si>
  <si>
    <t>奖励性绩效工资</t>
  </si>
  <si>
    <t>30107</t>
  </si>
  <si>
    <t>绩效工资</t>
  </si>
  <si>
    <t>530926231100001386023</t>
  </si>
  <si>
    <t>事业人员绩效工资（2017年提高部分）</t>
  </si>
  <si>
    <t>530926231100001406334</t>
  </si>
  <si>
    <t>基础性绩效工资</t>
  </si>
  <si>
    <t>530926210000000000980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</si>
  <si>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</si>
  <si>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</si>
  <si>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</si>
  <si>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</si>
  <si>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</si>
  <si>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</si>
  <si>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</si>
  <si>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</si>
  <si>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</si>
  <si>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</si>
  <si>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</si>
  <si>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</si>
  <si>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</si>
  <si>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</si>
  <si>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</si>
  <si>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530926210000000000981</t>
  </si>
  <si>
    <t>30113</t>
  </si>
  <si>
    <t>530926210000000000988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</si>
  <si>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</si>
  <si>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</si>
  <si>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</si>
  <si>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</si>
  <si>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</si>
  <si>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</si>
  <si>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</si>
  <si>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</si>
  <si>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</si>
  <si>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</si>
  <si>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</si>
  <si>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530926241100002345018</t>
  </si>
  <si>
    <t>公务接待费（公用经费）</t>
  </si>
  <si>
    <t>30217</t>
  </si>
  <si>
    <t>530926210000000000987</t>
  </si>
  <si>
    <t>工会经费</t>
  </si>
  <si>
    <t>30228</t>
  </si>
  <si>
    <t>530926210000000000984</t>
  </si>
  <si>
    <t>公务用车运行维护费</t>
  </si>
  <si>
    <t>30231</t>
  </si>
  <si>
    <t>530926210000000000985</t>
  </si>
  <si>
    <t>行政人员公务交通补贴</t>
  </si>
  <si>
    <t>30239</t>
  </si>
  <si>
    <t>其他交通费用</t>
  </si>
  <si>
    <t>530926210000000000982</t>
  </si>
  <si>
    <t>离退休费</t>
  </si>
  <si>
    <t>30302</t>
  </si>
  <si>
    <t>退休费</t>
  </si>
  <si>
    <t>530926231100001386036</t>
  </si>
  <si>
    <t>其他部门临聘人员</t>
  </si>
  <si>
    <t>30305</t>
  </si>
  <si>
    <t>生活补助</t>
  </si>
  <si>
    <t>530926231100001386026</t>
  </si>
  <si>
    <t>残疾人专职委员</t>
  </si>
  <si>
    <t>530926231100001386031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</si>
  <si>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</si>
  <si>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</si>
  <si>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</si>
  <si>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</si>
  <si>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</si>
  <si>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</si>
  <si>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</si>
  <si>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</si>
  <si>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</si>
  <si>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</si>
  <si>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2025年残疾儿童康复救助经费</t>
  </si>
  <si>
    <t>事业发展类</t>
  </si>
  <si>
    <t>530926251100003826709</t>
  </si>
  <si>
    <t>2025年残疾人基本状况调查经费</t>
  </si>
  <si>
    <t>530926251100003827134</t>
  </si>
  <si>
    <t>2025年残疾人救助经费</t>
  </si>
  <si>
    <t>530926251100003826019</t>
  </si>
  <si>
    <t>2025年残疾人实用技术培训和就业培训经费</t>
  </si>
  <si>
    <t>530926251100003827201</t>
  </si>
  <si>
    <t>30216</t>
  </si>
  <si>
    <t>培训费</t>
  </si>
  <si>
    <t>2025年残疾人用品用具配发和康复经费</t>
  </si>
  <si>
    <t>530926251100003827125</t>
  </si>
  <si>
    <t>2025年残疾人自主创业户补助经费</t>
  </si>
  <si>
    <t>530926251100003827209</t>
  </si>
  <si>
    <t>2025年春节慰问经费</t>
  </si>
  <si>
    <t>530926251100004038004</t>
  </si>
  <si>
    <t>2025年第三代残疾人证工作实施经费</t>
  </si>
  <si>
    <t>530926251100003827216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</si>
  <si>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</si>
  <si>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</si>
  <si>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</si>
  <si>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</si>
  <si>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</si>
  <si>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</si>
  <si>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</si>
  <si>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</si>
  <si>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</si>
  <si>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</si>
  <si>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</si>
  <si>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《关于加快残疾人事业发展的实施意见》第十五条，制定和完善残疾人康复救助办法，对贫困残疾人康复训练、辅助器具适配等基本康复需求给予补贴</t>
  </si>
  <si>
    <t>产出指标</t>
  </si>
  <si>
    <t>数量指标</t>
  </si>
  <si>
    <t>&gt;=</t>
  </si>
  <si>
    <t>150000</t>
  </si>
  <si>
    <t>元</t>
  </si>
  <si>
    <t>定量指标</t>
  </si>
  <si>
    <t>耿残请〔2024〕24号</t>
  </si>
  <si>
    <t>时效指标</t>
  </si>
  <si>
    <t>项目完成时间</t>
  </si>
  <si>
    <t>=</t>
  </si>
  <si>
    <t>2025年12月31日</t>
  </si>
  <si>
    <t>年</t>
  </si>
  <si>
    <t>效益指标</t>
  </si>
  <si>
    <t>社会效益</t>
  </si>
  <si>
    <t>残疾人满意度</t>
  </si>
  <si>
    <t>90</t>
  </si>
  <si>
    <t>%</t>
  </si>
  <si>
    <t>满意度指标</t>
  </si>
  <si>
    <t>服务对象满意度</t>
  </si>
  <si>
    <t>残疾人用其家属满意度</t>
  </si>
  <si>
    <t>为加快推进我县残疾人办证工作与全省接轨，让所有持证残疾人都能按计划完成智能化残疾人证发放工作，推进智能化残疾人证的身份识别</t>
  </si>
  <si>
    <t>2025年第三代残疾人证工作经费</t>
  </si>
  <si>
    <t>160000</t>
  </si>
  <si>
    <t>耿残请〔2024〕28号</t>
  </si>
  <si>
    <t xml:space="preserve">残疾人满意度 </t>
  </si>
  <si>
    <t>做好我县残疾儿童康复救助工作，改善残疾儿童康复状况、促进残疾儿童全面发展，保障全县0-18岁残疾儿童得到及时、有效的康复救助，着力保障残疾儿童基本康复服务需求</t>
  </si>
  <si>
    <t>200000</t>
  </si>
  <si>
    <t>耿残请〔2024〕 23 号</t>
  </si>
  <si>
    <t>2025年12月</t>
  </si>
  <si>
    <t>残疾儿童及家属满意度</t>
  </si>
  <si>
    <t>残疾儿童满意度</t>
  </si>
  <si>
    <t>开展一年一度的残疾人基本状况调查工作，掌握和了解残疾人基本需求及生活状况，是优先解决困难残疾人生活和重度残疾人的护理困难，推进残疾人同步小康建设的一项重要举措</t>
  </si>
  <si>
    <t xml:space="preserve">耿残请〔2024〕24号  </t>
  </si>
  <si>
    <t>将扶持农村贫困残疾人纳入扶贫开发工作规划，对从事各类生产劳动的农村残疾人，要在生产服务、技术指导等方面给予优先照顾和优惠支持。</t>
  </si>
  <si>
    <t>100000</t>
  </si>
  <si>
    <t>耿残请〔2024〕26号</t>
  </si>
  <si>
    <t xml:space="preserve">2025年春节慰问费 </t>
  </si>
  <si>
    <t>慰问退休干部人数</t>
  </si>
  <si>
    <t>4</t>
  </si>
  <si>
    <t>慰问困难残疾人人数</t>
  </si>
  <si>
    <t>300</t>
  </si>
  <si>
    <t>春节前完成</t>
  </si>
  <si>
    <t>2025.01.29</t>
  </si>
  <si>
    <t>残疾人和退休人员满意度</t>
  </si>
  <si>
    <t>退休人员和残疾人满意度</t>
  </si>
  <si>
    <t>残疾人出行难，就医难，就学难等问题十分突出，都需要救助，根据省、市残联对贫困残疾人救助工作的要求，为加大残疾人扶贫救助力度，切实解决残疾人后顾之忧，逐步改善残疾人生活状况，提高生活质量，减轻家庭负担</t>
  </si>
  <si>
    <t>94000</t>
  </si>
  <si>
    <t>耿残请〔2024〕22号</t>
  </si>
  <si>
    <t>残疾人救助满意度</t>
  </si>
  <si>
    <t>2025年计划申报审批残疾人自主创业户8户，每户3000元，共计2.4万元</t>
  </si>
  <si>
    <t>残疾人自主创业户补助经费</t>
  </si>
  <si>
    <t>24000</t>
  </si>
  <si>
    <t>耿残请〔2024〕27号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</si>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</sst>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8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name val="华文中宋"/>
      <charset val="134"/>
    </font>
    <font>
      <sz val="18"/>
      <name val="华文中宋"/>
      <charset val="134"/>
    </font>
    <font>
      <sz val="12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24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3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4" fontId="4" fillId="0" borderId="11" xfId="0" applyNumberFormat="1" applyFont="1" applyBorder="1" applyAlignment="1">
      <alignment horizontal="right" vertical="center"/>
      <protection locked="0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12" fillId="0" borderId="1" xfId="0" applyFont="1" applyBorder="1" applyAlignment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8" fontId="21" fillId="0" borderId="7" xfId="54" applyFont="1" applyProtection="1">
      <alignment horizontal="right" vertical="center"/>
      <protection locked="0"/>
    </xf>
    <xf numFmtId="0" fontId="22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1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4"/>
      <c r="C2" s="214"/>
      <c r="D2" s="214"/>
    </row>
    <row r="3" ht="18.75" customHeight="1" spans="1:4">
      <c r="A3" s="36" t="str">
        <f>"单位名称："&amp;"耿马傣族佤族自治县残疾人联合会"</f>
        <v>单位名称：耿马傣族佤族自治县残疾人联合会</v>
      </c>
      <c r="B3" s="215"/>
      <c r="C3" s="21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82" t="s">
        <v>6</v>
      </c>
      <c r="B7" s="23">
        <v>1959104.78</v>
      </c>
      <c r="C7" s="182" t="s">
        <v>7</v>
      </c>
      <c r="D7" s="23"/>
    </row>
    <row r="8" ht="18.75" customHeight="1" spans="1:4">
      <c r="A8" s="182" t="s">
        <v>8</v>
      </c>
      <c r="B8" s="23"/>
      <c r="C8" s="182" t="s">
        <v>9</v>
      </c>
      <c r="D8" s="23"/>
    </row>
    <row r="9" ht="18.75" customHeight="1" spans="1:4">
      <c r="A9" s="182" t="s">
        <v>10</v>
      </c>
      <c r="B9" s="23"/>
      <c r="C9" s="182" t="s">
        <v>11</v>
      </c>
      <c r="D9" s="23"/>
    </row>
    <row r="10" ht="18.75" customHeight="1" spans="1:4">
      <c r="A10" s="182" t="s">
        <v>12</v>
      </c>
      <c r="B10" s="23"/>
      <c r="C10" s="182" t="s">
        <v>13</v>
      </c>
      <c r="D10" s="23"/>
    </row>
    <row r="11" ht="18.75" customHeight="1" spans="1:4">
      <c r="A11" s="21" t="s">
        <v>14</v>
      </c>
      <c r="B11" s="23"/>
      <c r="C11" s="216" t="s">
        <v>15</v>
      </c>
      <c r="D11" s="23"/>
    </row>
    <row r="12" ht="18.75" customHeight="1" spans="1:4">
      <c r="A12" s="217" t="s">
        <v>16</v>
      </c>
      <c r="B12" s="23"/>
      <c r="C12" s="218" t="s">
        <v>17</v>
      </c>
      <c r="D12" s="23"/>
    </row>
    <row r="13" ht="18.75" customHeight="1" spans="1:4">
      <c r="A13" s="217" t="s">
        <v>18</v>
      </c>
      <c r="B13" s="23"/>
      <c r="C13" s="218" t="s">
        <v>19</v>
      </c>
      <c r="D13" s="23"/>
    </row>
    <row r="14" ht="18.75" customHeight="1" spans="1:4">
      <c r="A14" s="217" t="s">
        <v>20</v>
      </c>
      <c r="B14" s="23"/>
      <c r="C14" s="218" t="s">
        <v>21</v>
      </c>
      <c r="D14" s="23">
        <v>1807219.41</v>
      </c>
    </row>
    <row r="15" ht="18.75" customHeight="1" spans="1:4">
      <c r="A15" s="217" t="s">
        <v>22</v>
      </c>
      <c r="B15" s="23"/>
      <c r="C15" s="218" t="s">
        <v>23</v>
      </c>
      <c r="D15" s="23">
        <v>59008.25</v>
      </c>
    </row>
    <row r="16" ht="18.75" customHeight="1" spans="1:4">
      <c r="A16" s="217" t="s">
        <v>24</v>
      </c>
      <c r="B16" s="23"/>
      <c r="C16" s="217" t="s">
        <v>25</v>
      </c>
      <c r="D16" s="23"/>
    </row>
    <row r="17" ht="18.75" customHeight="1" spans="1:4">
      <c r="A17" s="217" t="s">
        <v>26</v>
      </c>
      <c r="B17" s="23"/>
      <c r="C17" s="217" t="s">
        <v>27</v>
      </c>
      <c r="D17" s="23"/>
    </row>
    <row r="18" ht="18.75" customHeight="1" spans="1:4">
      <c r="A18" s="219" t="s">
        <v>26</v>
      </c>
      <c r="B18" s="23"/>
      <c r="C18" s="218" t="s">
        <v>28</v>
      </c>
      <c r="D18" s="23"/>
    </row>
    <row r="19" ht="18.75" customHeight="1" spans="1:4">
      <c r="A19" s="219" t="s">
        <v>26</v>
      </c>
      <c r="B19" s="23"/>
      <c r="C19" s="218" t="s">
        <v>29</v>
      </c>
      <c r="D19" s="23"/>
    </row>
    <row r="20" ht="18.75" customHeight="1" spans="1:4">
      <c r="A20" s="219" t="s">
        <v>26</v>
      </c>
      <c r="B20" s="23"/>
      <c r="C20" s="218" t="s">
        <v>30</v>
      </c>
      <c r="D20" s="23"/>
    </row>
    <row r="21" ht="18.75" customHeight="1" spans="1:4">
      <c r="A21" s="219" t="s">
        <v>26</v>
      </c>
      <c r="B21" s="23"/>
      <c r="C21" s="218" t="s">
        <v>31</v>
      </c>
      <c r="D21" s="23"/>
    </row>
    <row r="22" ht="18.75" customHeight="1" spans="1:4">
      <c r="A22" s="219" t="s">
        <v>26</v>
      </c>
      <c r="B22" s="23"/>
      <c r="C22" s="218" t="s">
        <v>32</v>
      </c>
      <c r="D22" s="23"/>
    </row>
    <row r="23" ht="18.75" customHeight="1" spans="1:4">
      <c r="A23" s="219" t="s">
        <v>26</v>
      </c>
      <c r="B23" s="23"/>
      <c r="C23" s="218" t="s">
        <v>33</v>
      </c>
      <c r="D23" s="23"/>
    </row>
    <row r="24" ht="18.75" customHeight="1" spans="1:4">
      <c r="A24" s="219" t="s">
        <v>26</v>
      </c>
      <c r="B24" s="23"/>
      <c r="C24" s="218" t="s">
        <v>34</v>
      </c>
      <c r="D24" s="23"/>
    </row>
    <row r="25" ht="18.75" customHeight="1" spans="1:4">
      <c r="A25" s="219" t="s">
        <v>26</v>
      </c>
      <c r="B25" s="23"/>
      <c r="C25" s="218" t="s">
        <v>35</v>
      </c>
      <c r="D25" s="23">
        <v>92877.12</v>
      </c>
    </row>
    <row r="26" ht="18.75" customHeight="1" spans="1:4">
      <c r="A26" s="219" t="s">
        <v>26</v>
      </c>
      <c r="B26" s="23"/>
      <c r="C26" s="218" t="s">
        <v>36</v>
      </c>
      <c r="D26" s="23"/>
    </row>
    <row r="27" ht="18.75" customHeight="1" spans="1:4">
      <c r="A27" s="219" t="s">
        <v>26</v>
      </c>
      <c r="B27" s="23"/>
      <c r="C27" s="218" t="s">
        <v>37</v>
      </c>
      <c r="D27" s="23"/>
    </row>
    <row r="28" ht="18.75" customHeight="1" spans="1:4">
      <c r="A28" s="219" t="s">
        <v>26</v>
      </c>
      <c r="B28" s="23"/>
      <c r="C28" s="218" t="s">
        <v>38</v>
      </c>
      <c r="D28" s="23"/>
    </row>
    <row r="29" ht="18.75" customHeight="1" spans="1:4">
      <c r="A29" s="219" t="s">
        <v>26</v>
      </c>
      <c r="B29" s="23"/>
      <c r="C29" s="218" t="s">
        <v>39</v>
      </c>
      <c r="D29" s="23"/>
    </row>
    <row r="30" ht="18.75" customHeight="1" spans="1:4">
      <c r="A30" s="220" t="s">
        <v>26</v>
      </c>
      <c r="B30" s="23"/>
      <c r="C30" s="217" t="s">
        <v>40</v>
      </c>
      <c r="D30" s="23"/>
    </row>
    <row r="31" ht="18.75" customHeight="1" spans="1:4">
      <c r="A31" s="220" t="s">
        <v>26</v>
      </c>
      <c r="B31" s="23"/>
      <c r="C31" s="217" t="s">
        <v>41</v>
      </c>
      <c r="D31" s="23"/>
    </row>
    <row r="32" ht="18.75" customHeight="1" spans="1:4">
      <c r="A32" s="220" t="s">
        <v>26</v>
      </c>
      <c r="B32" s="23"/>
      <c r="C32" s="217" t="s">
        <v>42</v>
      </c>
      <c r="D32" s="23"/>
    </row>
    <row r="33" ht="18.75" customHeight="1" spans="1:4">
      <c r="A33" s="221" t="s">
        <v>43</v>
      </c>
      <c r="B33" s="183">
        <f>SUM(B7:B11)</f>
        <v>1959104.78</v>
      </c>
      <c r="C33" s="179" t="s">
        <v>44</v>
      </c>
      <c r="D33" s="183">
        <v>1959104.78</v>
      </c>
    </row>
    <row r="34" ht="18.75" customHeight="1" spans="1:4">
      <c r="A34" s="222" t="s">
        <v>45</v>
      </c>
      <c r="B34" s="23"/>
      <c r="C34" s="182" t="s">
        <v>46</v>
      </c>
      <c r="D34" s="23"/>
    </row>
    <row r="35" ht="18.75" customHeight="1" spans="1:4">
      <c r="A35" s="222" t="s">
        <v>47</v>
      </c>
      <c r="B35" s="23"/>
      <c r="C35" s="182" t="s">
        <v>47</v>
      </c>
      <c r="D35" s="23"/>
    </row>
    <row r="36" ht="18.75" customHeight="1" spans="1:4">
      <c r="A36" s="222" t="s">
        <v>48</v>
      </c>
      <c r="B36" s="23"/>
      <c r="C36" s="182" t="s">
        <v>49</v>
      </c>
      <c r="D36" s="23"/>
    </row>
    <row r="37" ht="18.75" customHeight="1" spans="1:4">
      <c r="A37" s="223" t="s">
        <v>50</v>
      </c>
      <c r="B37" s="183">
        <f t="shared" ref="B37:D37" si="1">B33+B34</f>
        <v>1959104.78</v>
      </c>
      <c r="C37" s="179" t="s">
        <v>51</v>
      </c>
      <c r="D37" s="183">
        <f t="shared" si="1"/>
        <v>1959104.78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84"/>
      <c r="O1" s="65"/>
      <c r="P1" s="65"/>
      <c r="Q1" s="65"/>
      <c r="R1" s="65"/>
      <c r="S1" s="33" t="s">
        <v>52</v>
      </c>
    </row>
    <row r="2" ht="57.75" customHeight="1" spans="1:19">
      <c r="A2" s="134" t="str">
        <f>"2025"&amp;"年部门收入预算表"</f>
        <v>2025年部门收入预算表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07"/>
      <c r="P2" s="207"/>
      <c r="Q2" s="207"/>
      <c r="R2" s="207"/>
      <c r="S2" s="207"/>
    </row>
    <row r="3" ht="18.75" customHeight="1" spans="1:19">
      <c r="A3" s="36" t="str">
        <f>"单位名称："&amp;"耿马傣族佤族自治县残疾人联合会"</f>
        <v>单位名称：耿马傣族佤族自治县残疾人联合会</v>
      </c>
      <c r="B3" s="192"/>
      <c r="C3" s="192"/>
      <c r="D3" s="192"/>
      <c r="E3" s="192"/>
      <c r="F3" s="192"/>
      <c r="G3" s="192"/>
      <c r="H3" s="192"/>
      <c r="I3" s="192"/>
      <c r="J3" s="208"/>
      <c r="K3" s="192"/>
      <c r="L3" s="192"/>
      <c r="M3" s="192"/>
      <c r="N3" s="192"/>
      <c r="O3" s="208"/>
      <c r="P3" s="208"/>
      <c r="Q3" s="208"/>
      <c r="R3" s="208"/>
      <c r="S3" s="33" t="s">
        <v>1</v>
      </c>
    </row>
    <row r="4" ht="18.75" customHeight="1" spans="1:19">
      <c r="A4" s="193" t="s">
        <v>53</v>
      </c>
      <c r="B4" s="194" t="s">
        <v>54</v>
      </c>
      <c r="C4" s="194" t="s">
        <v>55</v>
      </c>
      <c r="D4" s="195" t="s">
        <v>56</v>
      </c>
      <c r="E4" s="196"/>
      <c r="F4" s="196"/>
      <c r="G4" s="196"/>
      <c r="H4" s="196"/>
      <c r="I4" s="196"/>
      <c r="J4" s="209"/>
      <c r="K4" s="196"/>
      <c r="L4" s="196"/>
      <c r="M4" s="196"/>
      <c r="N4" s="210"/>
      <c r="O4" s="195" t="s">
        <v>45</v>
      </c>
      <c r="P4" s="195"/>
      <c r="Q4" s="195"/>
      <c r="R4" s="195"/>
      <c r="S4" s="213"/>
    </row>
    <row r="5" ht="18.75" customHeight="1" spans="1:19">
      <c r="A5" s="197"/>
      <c r="B5" s="198"/>
      <c r="C5" s="198"/>
      <c r="D5" s="199" t="s">
        <v>57</v>
      </c>
      <c r="E5" s="199" t="s">
        <v>58</v>
      </c>
      <c r="F5" s="199" t="s">
        <v>59</v>
      </c>
      <c r="G5" s="199" t="s">
        <v>60</v>
      </c>
      <c r="H5" s="199" t="s">
        <v>61</v>
      </c>
      <c r="I5" s="211" t="s">
        <v>62</v>
      </c>
      <c r="J5" s="211"/>
      <c r="K5" s="211"/>
      <c r="L5" s="211"/>
      <c r="M5" s="211"/>
      <c r="N5" s="202"/>
      <c r="O5" s="199" t="s">
        <v>57</v>
      </c>
      <c r="P5" s="199" t="s">
        <v>58</v>
      </c>
      <c r="Q5" s="199" t="s">
        <v>59</v>
      </c>
      <c r="R5" s="199" t="s">
        <v>60</v>
      </c>
      <c r="S5" s="199" t="s">
        <v>63</v>
      </c>
    </row>
    <row r="6" ht="18.75" customHeight="1" spans="1:19">
      <c r="A6" s="200"/>
      <c r="B6" s="201"/>
      <c r="C6" s="201"/>
      <c r="D6" s="202"/>
      <c r="E6" s="202"/>
      <c r="F6" s="202"/>
      <c r="G6" s="202"/>
      <c r="H6" s="202"/>
      <c r="I6" s="201" t="s">
        <v>57</v>
      </c>
      <c r="J6" s="201" t="s">
        <v>64</v>
      </c>
      <c r="K6" s="201" t="s">
        <v>65</v>
      </c>
      <c r="L6" s="201" t="s">
        <v>66</v>
      </c>
      <c r="M6" s="201" t="s">
        <v>67</v>
      </c>
      <c r="N6" s="201" t="s">
        <v>68</v>
      </c>
      <c r="O6" s="212"/>
      <c r="P6" s="212"/>
      <c r="Q6" s="212"/>
      <c r="R6" s="212"/>
      <c r="S6" s="202"/>
    </row>
    <row r="7" ht="18.75" customHeight="1" spans="1:19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171">
        <v>15</v>
      </c>
      <c r="P7" s="171">
        <v>16</v>
      </c>
      <c r="Q7" s="171">
        <v>17</v>
      </c>
      <c r="R7" s="171">
        <v>18</v>
      </c>
      <c r="S7" s="171">
        <v>19</v>
      </c>
    </row>
    <row r="8" ht="18.75" customHeight="1" spans="1:19">
      <c r="A8" s="203" t="s">
        <v>69</v>
      </c>
      <c r="B8" s="204" t="s">
        <v>70</v>
      </c>
      <c r="C8" s="23">
        <v>1959104.78</v>
      </c>
      <c r="D8" s="23">
        <v>1959104.78</v>
      </c>
      <c r="E8" s="23">
        <v>1959104.78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5" t="s">
        <v>55</v>
      </c>
      <c r="B9" s="206"/>
      <c r="C9" s="23">
        <v>1959104.78</v>
      </c>
      <c r="D9" s="23">
        <v>1959104.78</v>
      </c>
      <c r="E9" s="23">
        <v>1959104.78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84"/>
      <c r="H1" s="184"/>
      <c r="J1" s="184"/>
      <c r="O1" s="34" t="s">
        <v>71</v>
      </c>
    </row>
    <row r="2" ht="42" customHeight="1" spans="1:15">
      <c r="A2" s="4" t="str">
        <f>"2025"&amp;"年部门支出预算表"</f>
        <v>2025年部门支出预算表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ht="18.75" customHeight="1" spans="1:15">
      <c r="A3" s="186" t="str">
        <f>"单位名称："&amp;"耿马傣族佤族自治县残疾人联合会"</f>
        <v>单位名称：耿马傣族佤族自治县残疾人联合会</v>
      </c>
      <c r="B3" s="187"/>
      <c r="C3" s="64"/>
      <c r="D3" s="2"/>
      <c r="E3" s="64"/>
      <c r="F3" s="64"/>
      <c r="G3" s="64"/>
      <c r="H3" s="2"/>
      <c r="I3" s="64"/>
      <c r="J3" s="2"/>
      <c r="K3" s="64"/>
      <c r="L3" s="64"/>
      <c r="M3" s="190"/>
      <c r="N3" s="190"/>
      <c r="O3" s="34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73" t="s">
        <v>74</v>
      </c>
      <c r="F4" s="142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69" t="s">
        <v>57</v>
      </c>
      <c r="E5" s="92" t="s">
        <v>74</v>
      </c>
      <c r="F5" s="92" t="s">
        <v>75</v>
      </c>
      <c r="G5" s="17"/>
      <c r="H5" s="17"/>
      <c r="I5" s="17"/>
      <c r="J5" s="169" t="s">
        <v>57</v>
      </c>
      <c r="K5" s="42" t="s">
        <v>78</v>
      </c>
      <c r="L5" s="42" t="s">
        <v>79</v>
      </c>
      <c r="M5" s="42" t="s">
        <v>80</v>
      </c>
      <c r="N5" s="42" t="s">
        <v>81</v>
      </c>
      <c r="O5" s="42" t="s">
        <v>82</v>
      </c>
    </row>
    <row r="6" ht="18.75" customHeight="1" spans="1:15">
      <c r="A6" s="120">
        <v>1</v>
      </c>
      <c r="B6" s="120">
        <v>2</v>
      </c>
      <c r="C6" s="171">
        <v>3</v>
      </c>
      <c r="D6" s="171">
        <v>4</v>
      </c>
      <c r="E6" s="171">
        <v>5</v>
      </c>
      <c r="F6" s="171">
        <v>6</v>
      </c>
      <c r="G6" s="171">
        <v>7</v>
      </c>
      <c r="H6" s="171">
        <v>8</v>
      </c>
      <c r="I6" s="171">
        <v>9</v>
      </c>
      <c r="J6" s="171">
        <v>10</v>
      </c>
      <c r="K6" s="171">
        <v>11</v>
      </c>
      <c r="L6" s="171">
        <v>12</v>
      </c>
      <c r="M6" s="171">
        <v>13</v>
      </c>
      <c r="N6" s="171">
        <v>14</v>
      </c>
      <c r="O6" s="171">
        <v>15</v>
      </c>
    </row>
    <row r="7" ht="18.75" customHeight="1" spans="1:15">
      <c r="A7" s="182" t="s">
        <v>83</v>
      </c>
      <c r="B7" s="182" t="s">
        <v>84</v>
      </c>
      <c r="C7" s="23">
        <v>1807219.41</v>
      </c>
      <c r="D7" s="23">
        <v>1807219.41</v>
      </c>
      <c r="E7" s="23">
        <v>1402419.41</v>
      </c>
      <c r="F7" s="23">
        <v>404800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2" t="str">
        <f>" "&amp;"20805"</f>
        <v> 20805</v>
      </c>
      <c r="B8" s="182" t="str">
        <f>"  "&amp;"行政事业单位养老支出"</f>
        <v>  行政事业单位养老支出</v>
      </c>
      <c r="C8" s="23">
        <v>210222.96</v>
      </c>
      <c r="D8" s="23">
        <v>210222.96</v>
      </c>
      <c r="E8" s="23">
        <v>210222.96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" t="str">
        <f>"  "&amp;"2080502"</f>
        <v>  2080502</v>
      </c>
      <c r="B9" s="138" t="str">
        <f>"    "&amp;"事业单位离退休"</f>
        <v>    事业单位离退休</v>
      </c>
      <c r="C9" s="23">
        <v>86386.8</v>
      </c>
      <c r="D9" s="23">
        <v>86386.8</v>
      </c>
      <c r="E9" s="23">
        <v>86386.8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" t="str">
        <f>"  "&amp;"2080505"</f>
        <v>  2080505</v>
      </c>
      <c r="B10" s="138" t="str">
        <f>"    "&amp;"机关事业单位基本养老保险缴费支出"</f>
        <v>    机关事业单位基本养老保险缴费支出</v>
      </c>
      <c r="C10" s="23">
        <v>123836.16</v>
      </c>
      <c r="D10" s="23">
        <v>123836.16</v>
      </c>
      <c r="E10" s="23">
        <v>123836.16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" t="str">
        <f>"  "&amp;"2080506"</f>
        <v>  2080506</v>
      </c>
      <c r="B11" s="138" t="str">
        <f>"    "&amp;"机关事业单位职业年金缴费支出"</f>
        <v>    机关事业单位职业年金缴费支出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2" t="str">
        <f>" "&amp;"20808"</f>
        <v> 20808</v>
      </c>
      <c r="B12" s="182" t="str">
        <f>"  "&amp;"抚恤"</f>
        <v>  抚恤</v>
      </c>
      <c r="C12" s="23">
        <v>9770.4</v>
      </c>
      <c r="D12" s="23">
        <v>9770.4</v>
      </c>
      <c r="E12" s="23">
        <v>9770.4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" t="str">
        <f>"  "&amp;"2080801"</f>
        <v>  2080801</v>
      </c>
      <c r="B13" s="138" t="str">
        <f>"    "&amp;"死亡抚恤"</f>
        <v>    死亡抚恤</v>
      </c>
      <c r="C13" s="23">
        <v>9770.4</v>
      </c>
      <c r="D13" s="23">
        <v>9770.4</v>
      </c>
      <c r="E13" s="23">
        <v>9770.4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2" t="str">
        <f>" "&amp;"20811"</f>
        <v> 20811</v>
      </c>
      <c r="B14" s="182" t="str">
        <f>"  "&amp;"残疾人事业"</f>
        <v>  残疾人事业</v>
      </c>
      <c r="C14" s="23">
        <v>1587226.05</v>
      </c>
      <c r="D14" s="23">
        <v>1587226.05</v>
      </c>
      <c r="E14" s="23">
        <v>1182426.05</v>
      </c>
      <c r="F14" s="23">
        <v>404800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" t="str">
        <f>"  "&amp;"2081101"</f>
        <v>  2081101</v>
      </c>
      <c r="B15" s="138" t="str">
        <f>"    "&amp;"行政运行"</f>
        <v>    行政运行</v>
      </c>
      <c r="C15" s="23">
        <v>997426.05</v>
      </c>
      <c r="D15" s="23">
        <v>997426.05</v>
      </c>
      <c r="E15" s="23">
        <v>997426.05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" t="str">
        <f>"  "&amp;"2081104"</f>
        <v>  2081104</v>
      </c>
      <c r="B16" s="138" t="str">
        <f>"    "&amp;"残疾人康复"</f>
        <v>    残疾人康复</v>
      </c>
      <c r="C16" s="23">
        <v>40000</v>
      </c>
      <c r="D16" s="23">
        <v>40000</v>
      </c>
      <c r="E16" s="23"/>
      <c r="F16" s="23">
        <v>40000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" t="str">
        <f>"  "&amp;"2081105"</f>
        <v>  2081105</v>
      </c>
      <c r="B17" s="138" t="str">
        <f>"    "&amp;"残疾人就业"</f>
        <v>    残疾人就业</v>
      </c>
      <c r="C17" s="23">
        <v>74000</v>
      </c>
      <c r="D17" s="23">
        <v>74000</v>
      </c>
      <c r="E17" s="23"/>
      <c r="F17" s="23">
        <v>74000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" t="str">
        <f>"  "&amp;"2081199"</f>
        <v>  2081199</v>
      </c>
      <c r="B18" s="138" t="str">
        <f>"    "&amp;"其他残疾人事业支出"</f>
        <v>    其他残疾人事业支出</v>
      </c>
      <c r="C18" s="23">
        <v>475800</v>
      </c>
      <c r="D18" s="23">
        <v>475800</v>
      </c>
      <c r="E18" s="23">
        <v>185000</v>
      </c>
      <c r="F18" s="23">
        <v>290800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2" t="s">
        <v>85</v>
      </c>
      <c r="B19" s="182" t="s">
        <v>86</v>
      </c>
      <c r="C19" s="23">
        <v>59008.25</v>
      </c>
      <c r="D19" s="23">
        <v>59008.25</v>
      </c>
      <c r="E19" s="23">
        <v>59008.25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2" t="str">
        <f>" "&amp;"21011"</f>
        <v> 21011</v>
      </c>
      <c r="B20" s="182" t="str">
        <f>"  "&amp;"行政事业单位医疗"</f>
        <v>  行政事业单位医疗</v>
      </c>
      <c r="C20" s="23">
        <v>59008.25</v>
      </c>
      <c r="D20" s="23">
        <v>59008.25</v>
      </c>
      <c r="E20" s="23">
        <v>59008.25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" t="str">
        <f>"  "&amp;"2101101"</f>
        <v>  2101101</v>
      </c>
      <c r="B21" s="138" t="str">
        <f>"    "&amp;"行政单位医疗"</f>
        <v>    行政单位医疗</v>
      </c>
      <c r="C21" s="23">
        <v>48691.8</v>
      </c>
      <c r="D21" s="23">
        <v>48691.8</v>
      </c>
      <c r="E21" s="23">
        <v>48691.8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" t="str">
        <f>"  "&amp;"2101102"</f>
        <v>  2101102</v>
      </c>
      <c r="B22" s="138" t="str">
        <f>"    "&amp;"事业单位医疗"</f>
        <v>    事业单位医疗</v>
      </c>
      <c r="C22" s="23">
        <v>6260.5</v>
      </c>
      <c r="D22" s="23">
        <v>6260.5</v>
      </c>
      <c r="E22" s="23">
        <v>6260.5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" t="str">
        <f>"  "&amp;"2101103"</f>
        <v>  2101103</v>
      </c>
      <c r="B23" s="138" t="str">
        <f>"    "&amp;"公务员医疗补助"</f>
        <v>    公务员医疗补助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" t="str">
        <f>"  "&amp;"2101199"</f>
        <v>  2101199</v>
      </c>
      <c r="B24" s="138" t="str">
        <f>"    "&amp;"其他行政事业单位医疗支出"</f>
        <v>    其他行政事业单位医疗支出</v>
      </c>
      <c r="C24" s="23">
        <v>4055.95</v>
      </c>
      <c r="D24" s="23">
        <v>4055.95</v>
      </c>
      <c r="E24" s="23">
        <v>4055.95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2" t="s">
        <v>87</v>
      </c>
      <c r="B25" s="182" t="s">
        <v>88</v>
      </c>
      <c r="C25" s="23">
        <v>92877.12</v>
      </c>
      <c r="D25" s="23">
        <v>92877.12</v>
      </c>
      <c r="E25" s="23">
        <v>92877.12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2" t="str">
        <f>" "&amp;"22102"</f>
        <v> 22102</v>
      </c>
      <c r="B26" s="182" t="str">
        <f>"  "&amp;"住房改革支出"</f>
        <v>  住房改革支出</v>
      </c>
      <c r="C26" s="23">
        <v>92877.12</v>
      </c>
      <c r="D26" s="23">
        <v>92877.12</v>
      </c>
      <c r="E26" s="23">
        <v>92877.12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" t="str">
        <f>"  "&amp;"2210201"</f>
        <v>  2210201</v>
      </c>
      <c r="B27" s="138" t="str">
        <f>"    "&amp;"住房公积金"</f>
        <v>    住房公积金</v>
      </c>
      <c r="C27" s="23">
        <v>92877.12</v>
      </c>
      <c r="D27" s="23">
        <v>92877.12</v>
      </c>
      <c r="E27" s="23">
        <v>92877.12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8" t="s">
        <v>89</v>
      </c>
      <c r="B28" s="189" t="s">
        <v>89</v>
      </c>
      <c r="C28" s="23">
        <v>1959104.78</v>
      </c>
      <c r="D28" s="23">
        <v>1959104.78</v>
      </c>
      <c r="E28" s="23">
        <v>1554304.78</v>
      </c>
      <c r="F28" s="23">
        <v>404800</v>
      </c>
      <c r="G28" s="23"/>
      <c r="H28" s="23"/>
      <c r="I28" s="23"/>
      <c r="J28" s="23"/>
      <c r="K28" s="23"/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4" t="s">
        <v>90</v>
      </c>
    </row>
    <row r="2" ht="36" customHeight="1" spans="1:4">
      <c r="A2" s="4" t="str">
        <f>"2025"&amp;"年部门财政拨款收支预算总表"</f>
        <v>2025年部门财政拨款收支预算总表</v>
      </c>
      <c r="B2" s="174"/>
      <c r="C2" s="174"/>
      <c r="D2" s="174"/>
    </row>
    <row r="3" ht="18.75" customHeight="1" spans="1:4">
      <c r="A3" s="6" t="str">
        <f>"单位名称："&amp;"耿马傣族佤族自治县残疾人联合会"</f>
        <v>单位名称：耿马傣族佤族自治县残疾人联合会</v>
      </c>
      <c r="B3" s="175"/>
      <c r="C3" s="17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7" t="str">
        <f t="shared" ref="B5:D5" si="0">"2025"&amp;"年预算数"</f>
        <v>2025年预算数</v>
      </c>
      <c r="C5" s="27" t="s">
        <v>91</v>
      </c>
      <c r="D5" s="107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76" t="s">
        <v>92</v>
      </c>
      <c r="B7" s="23">
        <v>1959104.78</v>
      </c>
      <c r="C7" s="177" t="s">
        <v>93</v>
      </c>
      <c r="D7" s="23">
        <v>1959104.78</v>
      </c>
    </row>
    <row r="8" ht="18.75" customHeight="1" spans="1:4">
      <c r="A8" s="178" t="s">
        <v>94</v>
      </c>
      <c r="B8" s="23">
        <v>1959104.78</v>
      </c>
      <c r="C8" s="177" t="s">
        <v>95</v>
      </c>
      <c r="D8" s="23"/>
    </row>
    <row r="9" ht="18.75" customHeight="1" spans="1:4">
      <c r="A9" s="178" t="s">
        <v>96</v>
      </c>
      <c r="B9" s="23"/>
      <c r="C9" s="177" t="s">
        <v>97</v>
      </c>
      <c r="D9" s="23"/>
    </row>
    <row r="10" ht="18.75" customHeight="1" spans="1:4">
      <c r="A10" s="178" t="s">
        <v>98</v>
      </c>
      <c r="B10" s="23"/>
      <c r="C10" s="177" t="s">
        <v>99</v>
      </c>
      <c r="D10" s="23"/>
    </row>
    <row r="11" ht="18.75" customHeight="1" spans="1:4">
      <c r="A11" s="178" t="s">
        <v>100</v>
      </c>
      <c r="B11" s="23"/>
      <c r="C11" s="177" t="s">
        <v>101</v>
      </c>
      <c r="D11" s="23"/>
    </row>
    <row r="12" ht="18.75" customHeight="1" spans="1:4">
      <c r="A12" s="178" t="s">
        <v>94</v>
      </c>
      <c r="B12" s="23"/>
      <c r="C12" s="177" t="s">
        <v>102</v>
      </c>
      <c r="D12" s="23"/>
    </row>
    <row r="13" ht="18.75" customHeight="1" spans="1:4">
      <c r="A13" s="178" t="s">
        <v>96</v>
      </c>
      <c r="B13" s="23"/>
      <c r="C13" s="177" t="s">
        <v>103</v>
      </c>
      <c r="D13" s="23"/>
    </row>
    <row r="14" ht="18.75" customHeight="1" spans="1:4">
      <c r="A14" s="178" t="s">
        <v>98</v>
      </c>
      <c r="B14" s="23"/>
      <c r="C14" s="177" t="s">
        <v>104</v>
      </c>
      <c r="D14" s="23"/>
    </row>
    <row r="15" ht="18.75" customHeight="1" spans="1:4">
      <c r="A15" s="179"/>
      <c r="B15" s="23"/>
      <c r="C15" s="21" t="s">
        <v>105</v>
      </c>
      <c r="D15" s="23">
        <v>1807219.41</v>
      </c>
    </row>
    <row r="16" ht="18.75" customHeight="1" spans="1:4">
      <c r="A16" s="180"/>
      <c r="B16" s="23"/>
      <c r="C16" s="21" t="s">
        <v>106</v>
      </c>
      <c r="D16" s="23">
        <v>59008.25</v>
      </c>
    </row>
    <row r="17" ht="18.75" customHeight="1" spans="1:4">
      <c r="A17" s="181"/>
      <c r="B17" s="23"/>
      <c r="C17" s="21" t="s">
        <v>107</v>
      </c>
      <c r="D17" s="23"/>
    </row>
    <row r="18" ht="18.75" customHeight="1" spans="1:4">
      <c r="A18" s="181"/>
      <c r="B18" s="23"/>
      <c r="C18" s="21" t="s">
        <v>108</v>
      </c>
      <c r="D18" s="23"/>
    </row>
    <row r="19" ht="18.75" customHeight="1" spans="1:4">
      <c r="A19" s="181"/>
      <c r="B19" s="23"/>
      <c r="C19" s="21" t="s">
        <v>109</v>
      </c>
      <c r="D19" s="23"/>
    </row>
    <row r="20" ht="18.75" customHeight="1" spans="1:4">
      <c r="A20" s="181"/>
      <c r="B20" s="23"/>
      <c r="C20" s="21" t="s">
        <v>110</v>
      </c>
      <c r="D20" s="23"/>
    </row>
    <row r="21" ht="18.75" customHeight="1" spans="1:4">
      <c r="A21" s="181"/>
      <c r="B21" s="23"/>
      <c r="C21" s="21" t="s">
        <v>111</v>
      </c>
      <c r="D21" s="23"/>
    </row>
    <row r="22" ht="18.75" customHeight="1" spans="1:4">
      <c r="A22" s="181"/>
      <c r="B22" s="23"/>
      <c r="C22" s="21" t="s">
        <v>112</v>
      </c>
      <c r="D22" s="23"/>
    </row>
    <row r="23" ht="18.75" customHeight="1" spans="1:4">
      <c r="A23" s="181"/>
      <c r="B23" s="23"/>
      <c r="C23" s="21" t="s">
        <v>113</v>
      </c>
      <c r="D23" s="23"/>
    </row>
    <row r="24" ht="18.75" customHeight="1" spans="1:4">
      <c r="A24" s="181"/>
      <c r="B24" s="23"/>
      <c r="C24" s="21" t="s">
        <v>114</v>
      </c>
      <c r="D24" s="23"/>
    </row>
    <row r="25" ht="18.75" customHeight="1" spans="1:4">
      <c r="A25" s="181"/>
      <c r="B25" s="23"/>
      <c r="C25" s="21" t="s">
        <v>115</v>
      </c>
      <c r="D25" s="23"/>
    </row>
    <row r="26" ht="18.75" customHeight="1" spans="1:4">
      <c r="A26" s="181"/>
      <c r="B26" s="23"/>
      <c r="C26" s="21" t="s">
        <v>116</v>
      </c>
      <c r="D26" s="23">
        <v>92877.12</v>
      </c>
    </row>
    <row r="27" ht="18.75" customHeight="1" spans="1:4">
      <c r="A27" s="179"/>
      <c r="B27" s="23"/>
      <c r="C27" s="21" t="s">
        <v>117</v>
      </c>
      <c r="D27" s="23"/>
    </row>
    <row r="28" ht="18.75" customHeight="1" spans="1:4">
      <c r="A28" s="180"/>
      <c r="B28" s="23"/>
      <c r="C28" s="21" t="s">
        <v>118</v>
      </c>
      <c r="D28" s="23"/>
    </row>
    <row r="29" ht="18.75" customHeight="1" spans="1:4">
      <c r="A29" s="181"/>
      <c r="B29" s="23"/>
      <c r="C29" s="21" t="s">
        <v>119</v>
      </c>
      <c r="D29" s="23"/>
    </row>
    <row r="30" ht="18.75" customHeight="1" spans="1:4">
      <c r="A30" s="181"/>
      <c r="B30" s="23"/>
      <c r="C30" s="21" t="s">
        <v>120</v>
      </c>
      <c r="D30" s="23"/>
    </row>
    <row r="31" ht="18.75" customHeight="1" spans="1:4">
      <c r="A31" s="181"/>
      <c r="B31" s="23"/>
      <c r="C31" s="21" t="s">
        <v>121</v>
      </c>
      <c r="D31" s="23"/>
    </row>
    <row r="32" ht="18.75" customHeight="1" spans="1:4">
      <c r="A32" s="181"/>
      <c r="B32" s="23"/>
      <c r="C32" s="21" t="s">
        <v>122</v>
      </c>
      <c r="D32" s="23"/>
    </row>
    <row r="33" ht="18.75" customHeight="1" spans="1:4">
      <c r="A33" s="181"/>
      <c r="B33" s="23"/>
      <c r="C33" s="21" t="s">
        <v>123</v>
      </c>
      <c r="D33" s="23"/>
    </row>
    <row r="34" ht="18.75" customHeight="1" spans="1:4">
      <c r="A34" s="179"/>
      <c r="B34" s="23"/>
      <c r="C34" s="182" t="s">
        <v>124</v>
      </c>
      <c r="D34" s="23"/>
    </row>
    <row r="35" ht="18.75" customHeight="1" spans="1:4">
      <c r="A35" s="180" t="s">
        <v>125</v>
      </c>
      <c r="B35" s="183">
        <v>1959104.78</v>
      </c>
      <c r="C35" s="179" t="s">
        <v>51</v>
      </c>
      <c r="D35" s="183">
        <v>1959104.78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4"/>
      <c r="B1" s="164"/>
      <c r="C1" s="164"/>
      <c r="D1" s="51"/>
      <c r="E1" s="164"/>
      <c r="F1" s="54"/>
      <c r="G1" s="34" t="s">
        <v>126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6"/>
      <c r="C2" s="106"/>
      <c r="D2" s="106"/>
      <c r="E2" s="106"/>
      <c r="F2" s="106"/>
      <c r="G2" s="106"/>
    </row>
    <row r="3" ht="18.75" customHeight="1" spans="1:7">
      <c r="A3" s="6" t="str">
        <f>"单位名称："&amp;"耿马傣族佤族自治县残疾人联合会"</f>
        <v>单位名称：耿马傣族佤族自治县残疾人联合会</v>
      </c>
      <c r="B3" s="165"/>
      <c r="C3" s="51"/>
      <c r="D3" s="51"/>
      <c r="E3" s="51"/>
      <c r="F3" s="54"/>
      <c r="G3" s="34" t="s">
        <v>1</v>
      </c>
    </row>
    <row r="4" ht="18.75" customHeight="1" spans="1:7">
      <c r="A4" s="166" t="s">
        <v>127</v>
      </c>
      <c r="B4" s="167"/>
      <c r="C4" s="107" t="s">
        <v>55</v>
      </c>
      <c r="D4" s="136" t="s">
        <v>74</v>
      </c>
      <c r="E4" s="12"/>
      <c r="F4" s="13"/>
      <c r="G4" s="129" t="s">
        <v>75</v>
      </c>
    </row>
    <row r="5" ht="18.75" customHeight="1" spans="1:7">
      <c r="A5" s="168" t="s">
        <v>72</v>
      </c>
      <c r="B5" s="168" t="s">
        <v>73</v>
      </c>
      <c r="C5" s="29"/>
      <c r="D5" s="169" t="s">
        <v>57</v>
      </c>
      <c r="E5" s="169" t="s">
        <v>128</v>
      </c>
      <c r="F5" s="169" t="s">
        <v>129</v>
      </c>
      <c r="G5" s="93"/>
    </row>
    <row r="6" ht="18.75" customHeight="1" spans="1:7">
      <c r="A6" s="170" t="s">
        <v>130</v>
      </c>
      <c r="B6" s="170" t="s">
        <v>131</v>
      </c>
      <c r="C6" s="170" t="s">
        <v>132</v>
      </c>
      <c r="D6" s="171">
        <v>4</v>
      </c>
      <c r="E6" s="172" t="s">
        <v>133</v>
      </c>
      <c r="F6" s="172" t="s">
        <v>134</v>
      </c>
      <c r="G6" s="170" t="s">
        <v>135</v>
      </c>
    </row>
    <row r="7" ht="18.75" customHeight="1" spans="1:7">
      <c r="A7" s="121" t="s">
        <v>83</v>
      </c>
      <c r="B7" s="121" t="s">
        <v>84</v>
      </c>
      <c r="C7" s="23">
        <v>1807219.41</v>
      </c>
      <c r="D7" s="23">
        <v>1402419.41</v>
      </c>
      <c r="E7" s="23">
        <v>1293220.69</v>
      </c>
      <c r="F7" s="23">
        <v>109198.72</v>
      </c>
      <c r="G7" s="23">
        <v>404800</v>
      </c>
    </row>
    <row r="8" ht="18.75" customHeight="1" spans="1:7">
      <c r="A8" s="123" t="s">
        <v>136</v>
      </c>
      <c r="B8" s="123" t="s">
        <v>137</v>
      </c>
      <c r="C8" s="23">
        <v>210222.96</v>
      </c>
      <c r="D8" s="23">
        <v>210222.96</v>
      </c>
      <c r="E8" s="23">
        <v>210222.96</v>
      </c>
      <c r="F8" s="23"/>
      <c r="G8" s="23"/>
    </row>
    <row r="9" ht="18.75" customHeight="1" spans="1:7">
      <c r="A9" s="173" t="s">
        <v>138</v>
      </c>
      <c r="B9" s="173" t="s">
        <v>139</v>
      </c>
      <c r="C9" s="23">
        <v>86386.8</v>
      </c>
      <c r="D9" s="23">
        <v>86386.8</v>
      </c>
      <c r="E9" s="23">
        <v>86386.8</v>
      </c>
      <c r="F9" s="23"/>
      <c r="G9" s="23"/>
    </row>
    <row r="10" ht="18.75" customHeight="1" spans="1:7">
      <c r="A10" s="173" t="s">
        <v>140</v>
      </c>
      <c r="B10" s="173" t="s">
        <v>141</v>
      </c>
      <c r="C10" s="23">
        <v>123836.16</v>
      </c>
      <c r="D10" s="23">
        <v>123836.16</v>
      </c>
      <c r="E10" s="23">
        <v>123836.16</v>
      </c>
      <c r="F10" s="23"/>
      <c r="G10" s="23"/>
    </row>
    <row r="11" ht="18.75" customHeight="1" spans="1:7">
      <c r="A11" s="123" t="s">
        <v>142</v>
      </c>
      <c r="B11" s="123" t="s">
        <v>143</v>
      </c>
      <c r="C11" s="23">
        <v>9770.4</v>
      </c>
      <c r="D11" s="23">
        <v>9770.4</v>
      </c>
      <c r="E11" s="23">
        <v>9770.4</v>
      </c>
      <c r="F11" s="23"/>
      <c r="G11" s="23"/>
    </row>
    <row r="12" ht="18.75" customHeight="1" spans="1:7">
      <c r="A12" s="173" t="s">
        <v>144</v>
      </c>
      <c r="B12" s="173" t="s">
        <v>145</v>
      </c>
      <c r="C12" s="23">
        <v>9770.4</v>
      </c>
      <c r="D12" s="23">
        <v>9770.4</v>
      </c>
      <c r="E12" s="23">
        <v>9770.4</v>
      </c>
      <c r="F12" s="23"/>
      <c r="G12" s="23"/>
    </row>
    <row r="13" ht="18.75" customHeight="1" spans="1:7">
      <c r="A13" s="123" t="s">
        <v>146</v>
      </c>
      <c r="B13" s="123" t="s">
        <v>147</v>
      </c>
      <c r="C13" s="23">
        <v>1587226.05</v>
      </c>
      <c r="D13" s="23">
        <v>1182426.05</v>
      </c>
      <c r="E13" s="23">
        <v>1073227.33</v>
      </c>
      <c r="F13" s="23">
        <v>109198.72</v>
      </c>
      <c r="G13" s="23">
        <v>404800</v>
      </c>
    </row>
    <row r="14" ht="18.75" customHeight="1" spans="1:7">
      <c r="A14" s="173" t="s">
        <v>148</v>
      </c>
      <c r="B14" s="173" t="s">
        <v>149</v>
      </c>
      <c r="C14" s="23">
        <v>997426.05</v>
      </c>
      <c r="D14" s="23">
        <v>997426.05</v>
      </c>
      <c r="E14" s="23">
        <v>888227.33</v>
      </c>
      <c r="F14" s="23">
        <v>109198.72</v>
      </c>
      <c r="G14" s="23"/>
    </row>
    <row r="15" ht="18.75" customHeight="1" spans="1:7">
      <c r="A15" s="173" t="s">
        <v>150</v>
      </c>
      <c r="B15" s="173" t="s">
        <v>151</v>
      </c>
      <c r="C15" s="23">
        <v>40000</v>
      </c>
      <c r="D15" s="23"/>
      <c r="E15" s="23"/>
      <c r="F15" s="23"/>
      <c r="G15" s="23">
        <v>40000</v>
      </c>
    </row>
    <row r="16" ht="18.75" customHeight="1" spans="1:7">
      <c r="A16" s="173" t="s">
        <v>152</v>
      </c>
      <c r="B16" s="173" t="s">
        <v>153</v>
      </c>
      <c r="C16" s="23">
        <v>74000</v>
      </c>
      <c r="D16" s="23"/>
      <c r="E16" s="23"/>
      <c r="F16" s="23"/>
      <c r="G16" s="23">
        <v>74000</v>
      </c>
    </row>
    <row r="17" ht="18.75" customHeight="1" spans="1:7">
      <c r="A17" s="173" t="s">
        <v>154</v>
      </c>
      <c r="B17" s="173" t="s">
        <v>155</v>
      </c>
      <c r="C17" s="23">
        <v>475800</v>
      </c>
      <c r="D17" s="23">
        <v>185000</v>
      </c>
      <c r="E17" s="23">
        <v>185000</v>
      </c>
      <c r="F17" s="23"/>
      <c r="G17" s="23">
        <v>290800</v>
      </c>
    </row>
    <row r="18" ht="18.75" customHeight="1" spans="1:7">
      <c r="A18" s="121" t="s">
        <v>85</v>
      </c>
      <c r="B18" s="121" t="s">
        <v>86</v>
      </c>
      <c r="C18" s="23">
        <v>59008.25</v>
      </c>
      <c r="D18" s="23">
        <v>59008.25</v>
      </c>
      <c r="E18" s="23">
        <v>59008.25</v>
      </c>
      <c r="F18" s="23"/>
      <c r="G18" s="23"/>
    </row>
    <row r="19" ht="18.75" customHeight="1" spans="1:7">
      <c r="A19" s="123" t="s">
        <v>156</v>
      </c>
      <c r="B19" s="123" t="s">
        <v>157</v>
      </c>
      <c r="C19" s="23">
        <v>59008.25</v>
      </c>
      <c r="D19" s="23">
        <v>59008.25</v>
      </c>
      <c r="E19" s="23">
        <v>59008.25</v>
      </c>
      <c r="F19" s="23"/>
      <c r="G19" s="23"/>
    </row>
    <row r="20" ht="18.75" customHeight="1" spans="1:7">
      <c r="A20" s="173" t="s">
        <v>158</v>
      </c>
      <c r="B20" s="173" t="s">
        <v>159</v>
      </c>
      <c r="C20" s="23">
        <v>48691.8</v>
      </c>
      <c r="D20" s="23">
        <v>48691.8</v>
      </c>
      <c r="E20" s="23">
        <v>48691.8</v>
      </c>
      <c r="F20" s="23"/>
      <c r="G20" s="23"/>
    </row>
    <row r="21" ht="18.75" customHeight="1" spans="1:7">
      <c r="A21" s="173" t="s">
        <v>160</v>
      </c>
      <c r="B21" s="173" t="s">
        <v>161</v>
      </c>
      <c r="C21" s="23">
        <v>6260.5</v>
      </c>
      <c r="D21" s="23">
        <v>6260.5</v>
      </c>
      <c r="E21" s="23">
        <v>6260.5</v>
      </c>
      <c r="F21" s="23"/>
      <c r="G21" s="23"/>
    </row>
    <row r="22" ht="18.75" customHeight="1" spans="1:7">
      <c r="A22" s="173" t="s">
        <v>162</v>
      </c>
      <c r="B22" s="173" t="s">
        <v>163</v>
      </c>
      <c r="C22" s="23">
        <v>4055.95</v>
      </c>
      <c r="D22" s="23">
        <v>4055.95</v>
      </c>
      <c r="E22" s="23">
        <v>4055.95</v>
      </c>
      <c r="F22" s="23"/>
      <c r="G22" s="23"/>
    </row>
    <row r="23" ht="18.75" customHeight="1" spans="1:7">
      <c r="A23" s="121" t="s">
        <v>87</v>
      </c>
      <c r="B23" s="121" t="s">
        <v>88</v>
      </c>
      <c r="C23" s="23">
        <v>92877.12</v>
      </c>
      <c r="D23" s="23">
        <v>92877.12</v>
      </c>
      <c r="E23" s="23">
        <v>92877.12</v>
      </c>
      <c r="F23" s="23"/>
      <c r="G23" s="23"/>
    </row>
    <row r="24" ht="18.75" customHeight="1" spans="1:7">
      <c r="A24" s="123" t="s">
        <v>164</v>
      </c>
      <c r="B24" s="123" t="s">
        <v>165</v>
      </c>
      <c r="C24" s="23">
        <v>92877.12</v>
      </c>
      <c r="D24" s="23">
        <v>92877.12</v>
      </c>
      <c r="E24" s="23">
        <v>92877.12</v>
      </c>
      <c r="F24" s="23"/>
      <c r="G24" s="23"/>
    </row>
    <row r="25" ht="18.75" customHeight="1" spans="1:7">
      <c r="A25" s="173" t="s">
        <v>166</v>
      </c>
      <c r="B25" s="173" t="s">
        <v>167</v>
      </c>
      <c r="C25" s="23">
        <v>92877.12</v>
      </c>
      <c r="D25" s="23">
        <v>92877.12</v>
      </c>
      <c r="E25" s="23">
        <v>92877.12</v>
      </c>
      <c r="F25" s="23"/>
      <c r="G25" s="23"/>
    </row>
    <row r="26" ht="18.75" customHeight="1" spans="1:7">
      <c r="A26" s="47" t="s">
        <v>55</v>
      </c>
      <c r="B26" s="47"/>
      <c r="C26" s="23">
        <v>1959104.78</v>
      </c>
      <c r="D26" s="23">
        <v>1554304.78</v>
      </c>
      <c r="E26" s="23">
        <v>1445106.06</v>
      </c>
      <c r="F26" s="23">
        <v>109198.72</v>
      </c>
      <c r="G26" s="23">
        <v>404800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11805555555556" footer="0.511805555555556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2" width="23.847619047619" customWidth="1"/>
  </cols>
  <sheetData>
    <row r="1" customHeight="1" spans="1:12">
      <c r="A1" s="143"/>
      <c r="B1" s="143"/>
      <c r="C1" s="144"/>
      <c r="E1" s="59"/>
      <c r="F1" s="125"/>
      <c r="H1" s="125"/>
      <c r="J1" s="162"/>
      <c r="K1" s="162"/>
      <c r="L1" s="163" t="s">
        <v>168</v>
      </c>
    </row>
    <row r="2" ht="39" customHeight="1" spans="1:12">
      <c r="A2" s="145" t="s">
        <v>169</v>
      </c>
      <c r="B2" s="146"/>
      <c r="C2" s="147"/>
      <c r="D2" s="146"/>
      <c r="E2" s="147"/>
      <c r="F2" s="146"/>
      <c r="G2" s="147"/>
      <c r="H2" s="146"/>
      <c r="I2" s="147"/>
      <c r="J2" s="146"/>
      <c r="K2" s="146"/>
      <c r="L2" s="147"/>
    </row>
    <row r="3" ht="18.75" customHeight="1" spans="1:12">
      <c r="A3" s="148" t="str">
        <f>"单位名称："&amp;"耿马傣族佤族自治县残疾人联合会"</f>
        <v>单位名称：耿马傣族佤族自治县残疾人联合会</v>
      </c>
      <c r="B3" s="143"/>
      <c r="C3" s="144"/>
      <c r="D3" s="149"/>
      <c r="E3" s="59"/>
      <c r="F3" s="149"/>
      <c r="G3" s="149"/>
      <c r="H3" s="125"/>
      <c r="J3" s="162"/>
      <c r="K3" s="162"/>
      <c r="L3" s="163" t="s">
        <v>170</v>
      </c>
    </row>
    <row r="4" ht="18.75" customHeight="1" spans="1:12">
      <c r="A4" s="150" t="s">
        <v>171</v>
      </c>
      <c r="B4" s="150" t="s">
        <v>172</v>
      </c>
      <c r="C4" s="63" t="s">
        <v>173</v>
      </c>
      <c r="D4" s="151"/>
      <c r="E4" s="63" t="s">
        <v>174</v>
      </c>
      <c r="F4" s="152"/>
      <c r="G4" s="152"/>
      <c r="H4" s="152"/>
      <c r="I4" s="152"/>
      <c r="J4" s="151"/>
      <c r="K4" s="63" t="s">
        <v>175</v>
      </c>
      <c r="L4" s="151" t="s">
        <v>175</v>
      </c>
    </row>
    <row r="5" ht="18.75" customHeight="1" spans="1:12">
      <c r="A5" s="153"/>
      <c r="B5" s="154"/>
      <c r="C5" s="154" t="s">
        <v>176</v>
      </c>
      <c r="D5" s="155" t="s">
        <v>177</v>
      </c>
      <c r="E5" s="63" t="s">
        <v>57</v>
      </c>
      <c r="F5" s="151"/>
      <c r="G5" s="63" t="s">
        <v>178</v>
      </c>
      <c r="H5" s="151"/>
      <c r="I5" s="63" t="s">
        <v>179</v>
      </c>
      <c r="J5" s="151"/>
      <c r="K5" s="154" t="s">
        <v>176</v>
      </c>
      <c r="L5" s="154" t="s">
        <v>177</v>
      </c>
    </row>
    <row r="6" ht="18.75" customHeight="1" spans="1:12">
      <c r="A6" s="156"/>
      <c r="B6" s="156"/>
      <c r="C6" s="157"/>
      <c r="D6" s="156"/>
      <c r="E6" s="158" t="s">
        <v>176</v>
      </c>
      <c r="F6" s="159" t="s">
        <v>177</v>
      </c>
      <c r="G6" s="160" t="s">
        <v>176</v>
      </c>
      <c r="H6" s="159" t="s">
        <v>177</v>
      </c>
      <c r="I6" s="160" t="s">
        <v>176</v>
      </c>
      <c r="J6" s="159" t="s">
        <v>177</v>
      </c>
      <c r="K6" s="156"/>
      <c r="L6" s="156"/>
    </row>
    <row r="7" ht="18.75" customHeight="1" spans="1:12">
      <c r="A7" s="19">
        <v>1</v>
      </c>
      <c r="B7" s="18">
        <v>2</v>
      </c>
      <c r="C7" s="18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8">
        <v>10</v>
      </c>
      <c r="K7" s="18">
        <v>11</v>
      </c>
      <c r="L7" s="18">
        <v>12</v>
      </c>
    </row>
    <row r="8" ht="18.75" customHeight="1" spans="1:12">
      <c r="A8" s="23">
        <v>22000</v>
      </c>
      <c r="B8" s="23">
        <v>22000</v>
      </c>
      <c r="C8" s="23"/>
      <c r="D8" s="23"/>
      <c r="E8" s="23">
        <v>20000</v>
      </c>
      <c r="F8" s="23">
        <v>20000</v>
      </c>
      <c r="G8" s="23"/>
      <c r="H8" s="23"/>
      <c r="I8" s="23">
        <v>20000</v>
      </c>
      <c r="J8" s="23">
        <v>20000</v>
      </c>
      <c r="K8" s="23">
        <v>2000</v>
      </c>
      <c r="L8" s="23">
        <v>2000</v>
      </c>
    </row>
  </sheetData>
  <mergeCells count="14">
    <mergeCell ref="A2:L2"/>
    <mergeCell ref="A3:E3"/>
    <mergeCell ref="C4:D4"/>
    <mergeCell ref="E4:J4"/>
    <mergeCell ref="K4:L4"/>
    <mergeCell ref="E5:F5"/>
    <mergeCell ref="G5:H5"/>
    <mergeCell ref="I5:J5"/>
    <mergeCell ref="A4:A6"/>
    <mergeCell ref="B4:B6"/>
    <mergeCell ref="C5:C6"/>
    <mergeCell ref="D5:D6"/>
    <mergeCell ref="K5:K6"/>
    <mergeCell ref="L5:L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4"/>
  <sheetViews>
    <sheetView showZeros="0" tabSelected="1" workbookViewId="0">
      <selection activeCell="H26" sqref="H26:H2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2"/>
      <c r="D1" s="133"/>
      <c r="E1" s="133"/>
      <c r="F1" s="133"/>
      <c r="G1" s="133"/>
      <c r="H1" s="65"/>
      <c r="I1" s="65"/>
      <c r="J1" s="65"/>
      <c r="K1" s="65"/>
      <c r="L1" s="65"/>
      <c r="M1" s="65"/>
      <c r="N1" s="2"/>
      <c r="O1" s="2"/>
      <c r="P1" s="2"/>
      <c r="Q1" s="65"/>
      <c r="U1" s="132"/>
      <c r="W1" s="33" t="s">
        <v>180</v>
      </c>
    </row>
    <row r="2" ht="39.75" customHeight="1" spans="1:23">
      <c r="A2" s="134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"/>
      <c r="O2" s="5"/>
      <c r="P2" s="5"/>
      <c r="Q2" s="68"/>
      <c r="R2" s="68"/>
      <c r="S2" s="68"/>
      <c r="T2" s="68"/>
      <c r="U2" s="68"/>
      <c r="V2" s="68"/>
      <c r="W2" s="68"/>
    </row>
    <row r="3" ht="18.75" customHeight="1" spans="1:23">
      <c r="A3" s="6" t="str">
        <f>"单位名称："&amp;"耿马傣族佤族自治县残疾人联合会"</f>
        <v>单位名称：耿马傣族佤族自治县残疾人联合会</v>
      </c>
      <c r="B3" s="135"/>
      <c r="C3" s="135"/>
      <c r="D3" s="135"/>
      <c r="E3" s="135"/>
      <c r="F3" s="135"/>
      <c r="G3" s="135"/>
      <c r="H3" s="70"/>
      <c r="I3" s="70"/>
      <c r="J3" s="70"/>
      <c r="K3" s="70"/>
      <c r="L3" s="70"/>
      <c r="M3" s="70"/>
      <c r="N3" s="8"/>
      <c r="O3" s="8"/>
      <c r="P3" s="8"/>
      <c r="Q3" s="70"/>
      <c r="U3" s="132"/>
      <c r="W3" s="33" t="s">
        <v>170</v>
      </c>
    </row>
    <row r="4" ht="18.75" customHeight="1" spans="1:23">
      <c r="A4" s="9" t="s">
        <v>181</v>
      </c>
      <c r="B4" s="9" t="s">
        <v>182</v>
      </c>
      <c r="C4" s="9" t="s">
        <v>183</v>
      </c>
      <c r="D4" s="9" t="s">
        <v>184</v>
      </c>
      <c r="E4" s="9" t="s">
        <v>185</v>
      </c>
      <c r="F4" s="9" t="s">
        <v>186</v>
      </c>
      <c r="G4" s="9" t="s">
        <v>187</v>
      </c>
      <c r="H4" s="136" t="s">
        <v>188</v>
      </c>
      <c r="I4" s="88" t="s">
        <v>188</v>
      </c>
      <c r="J4" s="88"/>
      <c r="K4" s="88"/>
      <c r="L4" s="88"/>
      <c r="M4" s="88"/>
      <c r="N4" s="12"/>
      <c r="O4" s="12"/>
      <c r="P4" s="12"/>
      <c r="Q4" s="73" t="s">
        <v>61</v>
      </c>
      <c r="R4" s="88" t="s">
        <v>77</v>
      </c>
      <c r="S4" s="88"/>
      <c r="T4" s="88"/>
      <c r="U4" s="88"/>
      <c r="V4" s="88"/>
      <c r="W4" s="140"/>
    </row>
    <row r="5" ht="18.75" customHeight="1" spans="1:23">
      <c r="A5" s="14"/>
      <c r="B5" s="131"/>
      <c r="C5" s="14"/>
      <c r="D5" s="14"/>
      <c r="E5" s="14"/>
      <c r="F5" s="14"/>
      <c r="G5" s="14"/>
      <c r="H5" s="107" t="s">
        <v>189</v>
      </c>
      <c r="I5" s="136" t="s">
        <v>58</v>
      </c>
      <c r="J5" s="88"/>
      <c r="K5" s="88"/>
      <c r="L5" s="88"/>
      <c r="M5" s="140"/>
      <c r="N5" s="11" t="s">
        <v>190</v>
      </c>
      <c r="O5" s="12"/>
      <c r="P5" s="13"/>
      <c r="Q5" s="9" t="s">
        <v>61</v>
      </c>
      <c r="R5" s="136" t="s">
        <v>77</v>
      </c>
      <c r="S5" s="73" t="s">
        <v>64</v>
      </c>
      <c r="T5" s="88" t="s">
        <v>77</v>
      </c>
      <c r="U5" s="73" t="s">
        <v>66</v>
      </c>
      <c r="V5" s="73" t="s">
        <v>67</v>
      </c>
      <c r="W5" s="142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1" t="s">
        <v>191</v>
      </c>
      <c r="J6" s="9" t="s">
        <v>192</v>
      </c>
      <c r="K6" s="9" t="s">
        <v>193</v>
      </c>
      <c r="L6" s="9" t="s">
        <v>194</v>
      </c>
      <c r="M6" s="9" t="s">
        <v>195</v>
      </c>
      <c r="N6" s="9" t="s">
        <v>58</v>
      </c>
      <c r="O6" s="9" t="s">
        <v>59</v>
      </c>
      <c r="P6" s="9" t="s">
        <v>60</v>
      </c>
      <c r="Q6" s="28"/>
      <c r="R6" s="9" t="s">
        <v>57</v>
      </c>
      <c r="S6" s="9" t="s">
        <v>64</v>
      </c>
      <c r="T6" s="9" t="s">
        <v>196</v>
      </c>
      <c r="U6" s="9" t="s">
        <v>66</v>
      </c>
      <c r="V6" s="9" t="s">
        <v>67</v>
      </c>
      <c r="W6" s="9" t="s">
        <v>68</v>
      </c>
    </row>
    <row r="7" ht="18.7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6" t="s">
        <v>197</v>
      </c>
      <c r="K7" s="16" t="s">
        <v>193</v>
      </c>
      <c r="L7" s="16" t="s">
        <v>194</v>
      </c>
      <c r="M7" s="16" t="s">
        <v>195</v>
      </c>
      <c r="N7" s="16" t="s">
        <v>193</v>
      </c>
      <c r="O7" s="16" t="s">
        <v>194</v>
      </c>
      <c r="P7" s="16" t="s">
        <v>195</v>
      </c>
      <c r="Q7" s="16" t="s">
        <v>61</v>
      </c>
      <c r="R7" s="16" t="s">
        <v>57</v>
      </c>
      <c r="S7" s="16" t="s">
        <v>64</v>
      </c>
      <c r="T7" s="16" t="s">
        <v>196</v>
      </c>
      <c r="U7" s="16" t="s">
        <v>66</v>
      </c>
      <c r="V7" s="16" t="s">
        <v>67</v>
      </c>
      <c r="W7" s="16" t="s">
        <v>68</v>
      </c>
    </row>
    <row r="8" ht="18.7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18.75" customHeight="1" spans="1:23">
      <c r="A9" s="138" t="s">
        <v>70</v>
      </c>
      <c r="B9" s="138"/>
      <c r="C9" s="138"/>
      <c r="D9" s="138"/>
      <c r="E9" s="138"/>
      <c r="F9" s="138"/>
      <c r="G9" s="138"/>
      <c r="H9" s="23">
        <v>1554304.78</v>
      </c>
      <c r="I9" s="23">
        <v>1554304.78</v>
      </c>
      <c r="J9" s="23"/>
      <c r="K9" s="23"/>
      <c r="L9" s="23">
        <v>1554304.78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9" t="s">
        <v>70</v>
      </c>
      <c r="B10" s="20"/>
      <c r="C10" s="20"/>
      <c r="D10" s="20"/>
      <c r="E10" s="20"/>
      <c r="F10" s="20"/>
      <c r="G10" s="20"/>
      <c r="H10" s="23">
        <v>1554304.78</v>
      </c>
      <c r="I10" s="23">
        <v>1554304.78</v>
      </c>
      <c r="J10" s="23"/>
      <c r="K10" s="23"/>
      <c r="L10" s="23">
        <v>1554304.78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198</v>
      </c>
      <c r="C11" s="20" t="s">
        <v>199</v>
      </c>
      <c r="D11" s="20" t="s">
        <v>148</v>
      </c>
      <c r="E11" s="20" t="s">
        <v>149</v>
      </c>
      <c r="F11" s="20" t="s">
        <v>200</v>
      </c>
      <c r="G11" s="20" t="s">
        <v>201</v>
      </c>
      <c r="H11" s="23">
        <v>267960</v>
      </c>
      <c r="I11" s="23">
        <v>267960</v>
      </c>
      <c r="J11" s="23"/>
      <c r="K11" s="23"/>
      <c r="L11" s="23">
        <v>267960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202</v>
      </c>
      <c r="C12" s="20" t="s">
        <v>203</v>
      </c>
      <c r="D12" s="20" t="s">
        <v>148</v>
      </c>
      <c r="E12" s="20" t="s">
        <v>149</v>
      </c>
      <c r="F12" s="20" t="s">
        <v>200</v>
      </c>
      <c r="G12" s="20" t="s">
        <v>201</v>
      </c>
      <c r="H12" s="23">
        <v>40260</v>
      </c>
      <c r="I12" s="23">
        <v>40260</v>
      </c>
      <c r="J12" s="23"/>
      <c r="K12" s="23"/>
      <c r="L12" s="23">
        <v>40260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198</v>
      </c>
      <c r="C13" s="20" t="s">
        <v>199</v>
      </c>
      <c r="D13" s="20" t="s">
        <v>148</v>
      </c>
      <c r="E13" s="20" t="s">
        <v>149</v>
      </c>
      <c r="F13" s="20" t="s">
        <v>204</v>
      </c>
      <c r="G13" s="20" t="s">
        <v>205</v>
      </c>
      <c r="H13" s="23">
        <v>72000</v>
      </c>
      <c r="I13" s="23">
        <v>72000</v>
      </c>
      <c r="J13" s="23"/>
      <c r="K13" s="23"/>
      <c r="L13" s="23">
        <v>72000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198</v>
      </c>
      <c r="C14" s="20" t="s">
        <v>199</v>
      </c>
      <c r="D14" s="20" t="s">
        <v>148</v>
      </c>
      <c r="E14" s="20" t="s">
        <v>149</v>
      </c>
      <c r="F14" s="20" t="s">
        <v>204</v>
      </c>
      <c r="G14" s="20" t="s">
        <v>205</v>
      </c>
      <c r="H14" s="23">
        <v>298800</v>
      </c>
      <c r="I14" s="23">
        <v>298800</v>
      </c>
      <c r="J14" s="23"/>
      <c r="K14" s="23"/>
      <c r="L14" s="23">
        <v>298800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202</v>
      </c>
      <c r="C15" s="20" t="s">
        <v>203</v>
      </c>
      <c r="D15" s="20" t="s">
        <v>148</v>
      </c>
      <c r="E15" s="20" t="s">
        <v>149</v>
      </c>
      <c r="F15" s="20" t="s">
        <v>204</v>
      </c>
      <c r="G15" s="20" t="s">
        <v>205</v>
      </c>
      <c r="H15" s="23">
        <v>7560</v>
      </c>
      <c r="I15" s="23">
        <v>7560</v>
      </c>
      <c r="J15" s="23"/>
      <c r="K15" s="23"/>
      <c r="L15" s="23">
        <v>7560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198</v>
      </c>
      <c r="C16" s="20" t="s">
        <v>199</v>
      </c>
      <c r="D16" s="20" t="s">
        <v>148</v>
      </c>
      <c r="E16" s="20" t="s">
        <v>149</v>
      </c>
      <c r="F16" s="20" t="s">
        <v>206</v>
      </c>
      <c r="G16" s="20" t="s">
        <v>207</v>
      </c>
      <c r="H16" s="23">
        <v>22330</v>
      </c>
      <c r="I16" s="23">
        <v>22330</v>
      </c>
      <c r="J16" s="23"/>
      <c r="K16" s="23"/>
      <c r="L16" s="23">
        <v>22330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208</v>
      </c>
      <c r="C17" s="20" t="s">
        <v>209</v>
      </c>
      <c r="D17" s="20" t="s">
        <v>148</v>
      </c>
      <c r="E17" s="20" t="s">
        <v>149</v>
      </c>
      <c r="F17" s="20" t="s">
        <v>206</v>
      </c>
      <c r="G17" s="20" t="s">
        <v>207</v>
      </c>
      <c r="H17" s="23">
        <v>119040</v>
      </c>
      <c r="I17" s="23">
        <v>119040</v>
      </c>
      <c r="J17" s="23"/>
      <c r="K17" s="23"/>
      <c r="L17" s="23">
        <v>119040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210</v>
      </c>
      <c r="C18" s="20" t="s">
        <v>211</v>
      </c>
      <c r="D18" s="20" t="s">
        <v>148</v>
      </c>
      <c r="E18" s="20" t="s">
        <v>149</v>
      </c>
      <c r="F18" s="20" t="s">
        <v>212</v>
      </c>
      <c r="G18" s="20" t="s">
        <v>213</v>
      </c>
      <c r="H18" s="23">
        <v>27876</v>
      </c>
      <c r="I18" s="23">
        <v>27876</v>
      </c>
      <c r="J18" s="23"/>
      <c r="K18" s="23"/>
      <c r="L18" s="23">
        <v>27876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214</v>
      </c>
      <c r="C19" s="20" t="s">
        <v>215</v>
      </c>
      <c r="D19" s="20" t="s">
        <v>148</v>
      </c>
      <c r="E19" s="20" t="s">
        <v>149</v>
      </c>
      <c r="F19" s="20" t="s">
        <v>212</v>
      </c>
      <c r="G19" s="20" t="s">
        <v>213</v>
      </c>
      <c r="H19" s="23">
        <v>18000</v>
      </c>
      <c r="I19" s="23">
        <v>18000</v>
      </c>
      <c r="J19" s="23"/>
      <c r="K19" s="23"/>
      <c r="L19" s="23">
        <v>18000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216</v>
      </c>
      <c r="C20" s="20" t="s">
        <v>217</v>
      </c>
      <c r="D20" s="20" t="s">
        <v>148</v>
      </c>
      <c r="E20" s="20" t="s">
        <v>149</v>
      </c>
      <c r="F20" s="20" t="s">
        <v>212</v>
      </c>
      <c r="G20" s="20" t="s">
        <v>213</v>
      </c>
      <c r="H20" s="23">
        <v>12480</v>
      </c>
      <c r="I20" s="23">
        <v>12480</v>
      </c>
      <c r="J20" s="23"/>
      <c r="K20" s="23"/>
      <c r="L20" s="23">
        <v>12480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218</v>
      </c>
      <c r="C21" s="20" t="s">
        <v>219</v>
      </c>
      <c r="D21" s="20" t="s">
        <v>140</v>
      </c>
      <c r="E21" s="20" t="s">
        <v>141</v>
      </c>
      <c r="F21" s="20" t="s">
        <v>220</v>
      </c>
      <c r="G21" s="20" t="s">
        <v>221</v>
      </c>
      <c r="H21" s="23">
        <v>123836.16</v>
      </c>
      <c r="I21" s="23">
        <v>123836.16</v>
      </c>
      <c r="J21" s="23"/>
      <c r="K21" s="23"/>
      <c r="L21" s="23">
        <v>123836.16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218</v>
      </c>
      <c r="C22" s="20" t="s">
        <v>219</v>
      </c>
      <c r="D22" s="20" t="s">
        <v>222</v>
      </c>
      <c r="E22" s="20" t="s">
        <v>223</v>
      </c>
      <c r="F22" s="20" t="s">
        <v>224</v>
      </c>
      <c r="G22" s="20" t="s">
        <v>225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218</v>
      </c>
      <c r="C23" s="20" t="s">
        <v>219</v>
      </c>
      <c r="D23" s="20" t="s">
        <v>158</v>
      </c>
      <c r="E23" s="20" t="s">
        <v>159</v>
      </c>
      <c r="F23" s="20" t="s">
        <v>226</v>
      </c>
      <c r="G23" s="20" t="s">
        <v>227</v>
      </c>
      <c r="H23" s="23">
        <v>48691.8</v>
      </c>
      <c r="I23" s="23">
        <v>48691.8</v>
      </c>
      <c r="J23" s="23"/>
      <c r="K23" s="23"/>
      <c r="L23" s="23">
        <v>48691.8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218</v>
      </c>
      <c r="C24" s="20" t="s">
        <v>219</v>
      </c>
      <c r="D24" s="20" t="s">
        <v>160</v>
      </c>
      <c r="E24" s="20" t="s">
        <v>161</v>
      </c>
      <c r="F24" s="20" t="s">
        <v>226</v>
      </c>
      <c r="G24" s="20" t="s">
        <v>227</v>
      </c>
      <c r="H24" s="23">
        <v>6260.5</v>
      </c>
      <c r="I24" s="23">
        <v>6260.5</v>
      </c>
      <c r="J24" s="23"/>
      <c r="K24" s="23"/>
      <c r="L24" s="23">
        <v>6260.5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218</v>
      </c>
      <c r="C25" s="20" t="s">
        <v>219</v>
      </c>
      <c r="D25" s="20" t="s">
        <v>228</v>
      </c>
      <c r="E25" s="20" t="s">
        <v>229</v>
      </c>
      <c r="F25" s="20" t="s">
        <v>230</v>
      </c>
      <c r="G25" s="20" t="s">
        <v>231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218</v>
      </c>
      <c r="C26" s="20" t="s">
        <v>219</v>
      </c>
      <c r="D26" s="20" t="s">
        <v>148</v>
      </c>
      <c r="E26" s="20" t="s">
        <v>149</v>
      </c>
      <c r="F26" s="20" t="s">
        <v>232</v>
      </c>
      <c r="G26" s="20" t="s">
        <v>233</v>
      </c>
      <c r="H26" s="23">
        <v>1921.33</v>
      </c>
      <c r="I26" s="23">
        <v>1921.33</v>
      </c>
      <c r="J26" s="23"/>
      <c r="K26" s="23"/>
      <c r="L26" s="23">
        <v>1921.33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218</v>
      </c>
      <c r="C27" s="20" t="s">
        <v>219</v>
      </c>
      <c r="D27" s="20" t="s">
        <v>162</v>
      </c>
      <c r="E27" s="20" t="s">
        <v>163</v>
      </c>
      <c r="F27" s="20" t="s">
        <v>232</v>
      </c>
      <c r="G27" s="20" t="s">
        <v>233</v>
      </c>
      <c r="H27" s="23">
        <v>2508</v>
      </c>
      <c r="I27" s="23">
        <v>2508</v>
      </c>
      <c r="J27" s="23"/>
      <c r="K27" s="23"/>
      <c r="L27" s="23">
        <v>2508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218</v>
      </c>
      <c r="C28" s="20" t="s">
        <v>219</v>
      </c>
      <c r="D28" s="20" t="s">
        <v>162</v>
      </c>
      <c r="E28" s="20" t="s">
        <v>163</v>
      </c>
      <c r="F28" s="20" t="s">
        <v>232</v>
      </c>
      <c r="G28" s="20" t="s">
        <v>233</v>
      </c>
      <c r="H28" s="23">
        <v>1547.95</v>
      </c>
      <c r="I28" s="23">
        <v>1547.95</v>
      </c>
      <c r="J28" s="23"/>
      <c r="K28" s="23"/>
      <c r="L28" s="23">
        <v>1547.95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234</v>
      </c>
      <c r="C29" s="20" t="s">
        <v>167</v>
      </c>
      <c r="D29" s="20" t="s">
        <v>166</v>
      </c>
      <c r="E29" s="20" t="s">
        <v>167</v>
      </c>
      <c r="F29" s="20" t="s">
        <v>235</v>
      </c>
      <c r="G29" s="20" t="s">
        <v>167</v>
      </c>
      <c r="H29" s="23">
        <v>92877.12</v>
      </c>
      <c r="I29" s="23">
        <v>92877.12</v>
      </c>
      <c r="J29" s="23"/>
      <c r="K29" s="23"/>
      <c r="L29" s="23">
        <v>92877.12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236</v>
      </c>
      <c r="C30" s="20" t="s">
        <v>237</v>
      </c>
      <c r="D30" s="20" t="s">
        <v>148</v>
      </c>
      <c r="E30" s="20" t="s">
        <v>149</v>
      </c>
      <c r="F30" s="20" t="s">
        <v>238</v>
      </c>
      <c r="G30" s="20" t="s">
        <v>239</v>
      </c>
      <c r="H30" s="23">
        <v>2500</v>
      </c>
      <c r="I30" s="23">
        <v>2500</v>
      </c>
      <c r="J30" s="23"/>
      <c r="K30" s="23"/>
      <c r="L30" s="23">
        <v>2500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236</v>
      </c>
      <c r="C31" s="20" t="s">
        <v>237</v>
      </c>
      <c r="D31" s="20" t="s">
        <v>148</v>
      </c>
      <c r="E31" s="20" t="s">
        <v>149</v>
      </c>
      <c r="F31" s="20" t="s">
        <v>240</v>
      </c>
      <c r="G31" s="20" t="s">
        <v>241</v>
      </c>
      <c r="H31" s="23">
        <v>3100</v>
      </c>
      <c r="I31" s="23">
        <v>3100</v>
      </c>
      <c r="J31" s="23"/>
      <c r="K31" s="23"/>
      <c r="L31" s="23">
        <v>3100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236</v>
      </c>
      <c r="C32" s="20" t="s">
        <v>237</v>
      </c>
      <c r="D32" s="20" t="s">
        <v>148</v>
      </c>
      <c r="E32" s="20" t="s">
        <v>149</v>
      </c>
      <c r="F32" s="20" t="s">
        <v>242</v>
      </c>
      <c r="G32" s="20" t="s">
        <v>243</v>
      </c>
      <c r="H32" s="23">
        <v>3100</v>
      </c>
      <c r="I32" s="23">
        <v>3100</v>
      </c>
      <c r="J32" s="23"/>
      <c r="K32" s="23"/>
      <c r="L32" s="23">
        <v>3100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236</v>
      </c>
      <c r="C33" s="20" t="s">
        <v>237</v>
      </c>
      <c r="D33" s="20" t="s">
        <v>148</v>
      </c>
      <c r="E33" s="20" t="s">
        <v>149</v>
      </c>
      <c r="F33" s="20" t="s">
        <v>244</v>
      </c>
      <c r="G33" s="20" t="s">
        <v>245</v>
      </c>
      <c r="H33" s="23">
        <v>10000</v>
      </c>
      <c r="I33" s="23">
        <v>10000</v>
      </c>
      <c r="J33" s="23"/>
      <c r="K33" s="23"/>
      <c r="L33" s="23">
        <v>10000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236</v>
      </c>
      <c r="C34" s="20" t="s">
        <v>237</v>
      </c>
      <c r="D34" s="20" t="s">
        <v>148</v>
      </c>
      <c r="E34" s="20" t="s">
        <v>149</v>
      </c>
      <c r="F34" s="20" t="s">
        <v>246</v>
      </c>
      <c r="G34" s="20" t="s">
        <v>247</v>
      </c>
      <c r="H34" s="23">
        <v>3800</v>
      </c>
      <c r="I34" s="23">
        <v>3800</v>
      </c>
      <c r="J34" s="23"/>
      <c r="K34" s="23"/>
      <c r="L34" s="23">
        <v>3800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248</v>
      </c>
      <c r="C35" s="20" t="s">
        <v>249</v>
      </c>
      <c r="D35" s="20" t="s">
        <v>148</v>
      </c>
      <c r="E35" s="20" t="s">
        <v>149</v>
      </c>
      <c r="F35" s="20" t="s">
        <v>250</v>
      </c>
      <c r="G35" s="20" t="s">
        <v>175</v>
      </c>
      <c r="H35" s="23">
        <v>2000</v>
      </c>
      <c r="I35" s="23">
        <v>2000</v>
      </c>
      <c r="J35" s="23"/>
      <c r="K35" s="23"/>
      <c r="L35" s="23">
        <v>2000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251</v>
      </c>
      <c r="C36" s="20" t="s">
        <v>252</v>
      </c>
      <c r="D36" s="20" t="s">
        <v>148</v>
      </c>
      <c r="E36" s="20" t="s">
        <v>149</v>
      </c>
      <c r="F36" s="20" t="s">
        <v>253</v>
      </c>
      <c r="G36" s="20" t="s">
        <v>252</v>
      </c>
      <c r="H36" s="23">
        <v>13098.72</v>
      </c>
      <c r="I36" s="23">
        <v>13098.72</v>
      </c>
      <c r="J36" s="23"/>
      <c r="K36" s="23"/>
      <c r="L36" s="23">
        <v>13098.72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0" t="s">
        <v>254</v>
      </c>
      <c r="C37" s="20" t="s">
        <v>255</v>
      </c>
      <c r="D37" s="20" t="s">
        <v>148</v>
      </c>
      <c r="E37" s="20" t="s">
        <v>149</v>
      </c>
      <c r="F37" s="20" t="s">
        <v>256</v>
      </c>
      <c r="G37" s="20" t="s">
        <v>255</v>
      </c>
      <c r="H37" s="23">
        <v>20000</v>
      </c>
      <c r="I37" s="23">
        <v>20000</v>
      </c>
      <c r="J37" s="23"/>
      <c r="K37" s="23"/>
      <c r="L37" s="23">
        <v>20000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0" t="s">
        <v>257</v>
      </c>
      <c r="C38" s="20" t="s">
        <v>258</v>
      </c>
      <c r="D38" s="20" t="s">
        <v>148</v>
      </c>
      <c r="E38" s="20" t="s">
        <v>149</v>
      </c>
      <c r="F38" s="20" t="s">
        <v>259</v>
      </c>
      <c r="G38" s="20" t="s">
        <v>260</v>
      </c>
      <c r="H38" s="23">
        <v>51600</v>
      </c>
      <c r="I38" s="23">
        <v>51600</v>
      </c>
      <c r="J38" s="23"/>
      <c r="K38" s="23"/>
      <c r="L38" s="23">
        <v>51600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5"/>
      <c r="B39" s="20" t="s">
        <v>261</v>
      </c>
      <c r="C39" s="20" t="s">
        <v>262</v>
      </c>
      <c r="D39" s="20" t="s">
        <v>138</v>
      </c>
      <c r="E39" s="20" t="s">
        <v>139</v>
      </c>
      <c r="F39" s="20" t="s">
        <v>263</v>
      </c>
      <c r="G39" s="20" t="s">
        <v>264</v>
      </c>
      <c r="H39" s="23">
        <v>86386.8</v>
      </c>
      <c r="I39" s="23">
        <v>86386.8</v>
      </c>
      <c r="J39" s="23"/>
      <c r="K39" s="23"/>
      <c r="L39" s="23">
        <v>86386.8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0" t="s">
        <v>265</v>
      </c>
      <c r="C40" s="20" t="s">
        <v>266</v>
      </c>
      <c r="D40" s="20" t="s">
        <v>154</v>
      </c>
      <c r="E40" s="20" t="s">
        <v>155</v>
      </c>
      <c r="F40" s="20" t="s">
        <v>267</v>
      </c>
      <c r="G40" s="20" t="s">
        <v>268</v>
      </c>
      <c r="H40" s="23">
        <v>140000</v>
      </c>
      <c r="I40" s="23">
        <v>140000</v>
      </c>
      <c r="J40" s="23"/>
      <c r="K40" s="23"/>
      <c r="L40" s="23">
        <v>140000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5"/>
      <c r="B41" s="20" t="s">
        <v>269</v>
      </c>
      <c r="C41" s="20" t="s">
        <v>270</v>
      </c>
      <c r="D41" s="20" t="s">
        <v>154</v>
      </c>
      <c r="E41" s="20" t="s">
        <v>155</v>
      </c>
      <c r="F41" s="20" t="s">
        <v>267</v>
      </c>
      <c r="G41" s="20" t="s">
        <v>268</v>
      </c>
      <c r="H41" s="23">
        <v>45000</v>
      </c>
      <c r="I41" s="23">
        <v>45000</v>
      </c>
      <c r="J41" s="23"/>
      <c r="K41" s="23"/>
      <c r="L41" s="23">
        <v>45000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0" t="s">
        <v>271</v>
      </c>
      <c r="C42" s="20" t="s">
        <v>272</v>
      </c>
      <c r="D42" s="20" t="s">
        <v>144</v>
      </c>
      <c r="E42" s="20" t="s">
        <v>145</v>
      </c>
      <c r="F42" s="20" t="s">
        <v>267</v>
      </c>
      <c r="G42" s="20" t="s">
        <v>268</v>
      </c>
      <c r="H42" s="23">
        <v>9770.4</v>
      </c>
      <c r="I42" s="23">
        <v>9770.4</v>
      </c>
      <c r="J42" s="23"/>
      <c r="K42" s="23"/>
      <c r="L42" s="23">
        <v>9770.4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5"/>
      <c r="B43" s="20" t="s">
        <v>218</v>
      </c>
      <c r="C43" s="20" t="s">
        <v>219</v>
      </c>
      <c r="D43" s="20" t="s">
        <v>158</v>
      </c>
      <c r="E43" s="20" t="s">
        <v>159</v>
      </c>
      <c r="F43" s="20" t="s">
        <v>273</v>
      </c>
      <c r="G43" s="20" t="s">
        <v>274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2" t="s">
        <v>55</v>
      </c>
      <c r="B44" s="22"/>
      <c r="C44" s="22"/>
      <c r="D44" s="22"/>
      <c r="E44" s="22"/>
      <c r="F44" s="22"/>
      <c r="G44" s="22"/>
      <c r="H44" s="23">
        <v>1554304.78</v>
      </c>
      <c r="I44" s="23">
        <v>1554304.78</v>
      </c>
      <c r="J44" s="23"/>
      <c r="K44" s="23"/>
      <c r="L44" s="23">
        <v>1554304.78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5"/>
      <c r="W1" s="34" t="s">
        <v>275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"单位名称："&amp;"耿马傣族佤族自治县残疾人联合会"</f>
        <v>单位名称：耿马傣族佤族自治县残疾人联合会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34" t="s">
        <v>170</v>
      </c>
    </row>
    <row r="4" ht="18.75" customHeight="1" spans="1:23">
      <c r="A4" s="9" t="s">
        <v>276</v>
      </c>
      <c r="B4" s="10" t="s">
        <v>182</v>
      </c>
      <c r="C4" s="9" t="s">
        <v>183</v>
      </c>
      <c r="D4" s="9" t="s">
        <v>277</v>
      </c>
      <c r="E4" s="10" t="s">
        <v>184</v>
      </c>
      <c r="F4" s="10" t="s">
        <v>185</v>
      </c>
      <c r="G4" s="10" t="s">
        <v>278</v>
      </c>
      <c r="H4" s="10" t="s">
        <v>279</v>
      </c>
      <c r="I4" s="27" t="s">
        <v>55</v>
      </c>
      <c r="J4" s="11" t="s">
        <v>280</v>
      </c>
      <c r="K4" s="12"/>
      <c r="L4" s="12"/>
      <c r="M4" s="13"/>
      <c r="N4" s="11" t="s">
        <v>190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8" t="s">
        <v>58</v>
      </c>
      <c r="K5" s="129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0" t="s">
        <v>57</v>
      </c>
      <c r="K6" s="93"/>
      <c r="L6" s="28"/>
      <c r="M6" s="28"/>
      <c r="N6" s="28"/>
      <c r="O6" s="28"/>
      <c r="P6" s="28"/>
      <c r="Q6" s="28"/>
      <c r="R6" s="28"/>
      <c r="S6" s="131"/>
      <c r="T6" s="131"/>
      <c r="U6" s="131"/>
      <c r="V6" s="131"/>
      <c r="W6" s="131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2" t="s">
        <v>57</v>
      </c>
      <c r="K7" s="42" t="s">
        <v>281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18.75" customHeight="1" spans="1:23">
      <c r="A9" s="20"/>
      <c r="B9" s="20"/>
      <c r="C9" s="20" t="s">
        <v>282</v>
      </c>
      <c r="D9" s="20"/>
      <c r="E9" s="20"/>
      <c r="F9" s="20"/>
      <c r="G9" s="20"/>
      <c r="H9" s="20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283</v>
      </c>
      <c r="B10" s="30" t="s">
        <v>284</v>
      </c>
      <c r="C10" s="30" t="s">
        <v>282</v>
      </c>
      <c r="D10" s="30" t="s">
        <v>70</v>
      </c>
      <c r="E10" s="30" t="s">
        <v>150</v>
      </c>
      <c r="F10" s="30" t="s">
        <v>151</v>
      </c>
      <c r="G10" s="30" t="s">
        <v>267</v>
      </c>
      <c r="H10" s="30" t="s">
        <v>268</v>
      </c>
      <c r="I10" s="23">
        <v>20000</v>
      </c>
      <c r="J10" s="23">
        <v>20000</v>
      </c>
      <c r="K10" s="23">
        <v>20000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0" t="s">
        <v>285</v>
      </c>
      <c r="D11" s="25"/>
      <c r="E11" s="25"/>
      <c r="F11" s="25"/>
      <c r="G11" s="25"/>
      <c r="H11" s="25"/>
      <c r="I11" s="23">
        <v>50000</v>
      </c>
      <c r="J11" s="23">
        <v>50000</v>
      </c>
      <c r="K11" s="23">
        <v>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283</v>
      </c>
      <c r="B12" s="30" t="s">
        <v>286</v>
      </c>
      <c r="C12" s="30" t="s">
        <v>285</v>
      </c>
      <c r="D12" s="30" t="s">
        <v>70</v>
      </c>
      <c r="E12" s="30" t="s">
        <v>154</v>
      </c>
      <c r="F12" s="30" t="s">
        <v>155</v>
      </c>
      <c r="G12" s="30" t="s">
        <v>238</v>
      </c>
      <c r="H12" s="30" t="s">
        <v>239</v>
      </c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0" t="s">
        <v>287</v>
      </c>
      <c r="D13" s="25"/>
      <c r="E13" s="25"/>
      <c r="F13" s="25"/>
      <c r="G13" s="25"/>
      <c r="H13" s="25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283</v>
      </c>
      <c r="B14" s="30" t="s">
        <v>288</v>
      </c>
      <c r="C14" s="30" t="s">
        <v>287</v>
      </c>
      <c r="D14" s="30" t="s">
        <v>70</v>
      </c>
      <c r="E14" s="30" t="s">
        <v>154</v>
      </c>
      <c r="F14" s="30" t="s">
        <v>155</v>
      </c>
      <c r="G14" s="30" t="s">
        <v>267</v>
      </c>
      <c r="H14" s="30" t="s">
        <v>268</v>
      </c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0" t="s">
        <v>289</v>
      </c>
      <c r="D15" s="25"/>
      <c r="E15" s="25"/>
      <c r="F15" s="25"/>
      <c r="G15" s="25"/>
      <c r="H15" s="25"/>
      <c r="I15" s="23">
        <v>50000</v>
      </c>
      <c r="J15" s="23">
        <v>50000</v>
      </c>
      <c r="K15" s="23">
        <v>50000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0" t="s">
        <v>283</v>
      </c>
      <c r="B16" s="30" t="s">
        <v>290</v>
      </c>
      <c r="C16" s="30" t="s">
        <v>289</v>
      </c>
      <c r="D16" s="30" t="s">
        <v>70</v>
      </c>
      <c r="E16" s="30" t="s">
        <v>152</v>
      </c>
      <c r="F16" s="30" t="s">
        <v>153</v>
      </c>
      <c r="G16" s="30" t="s">
        <v>291</v>
      </c>
      <c r="H16" s="30" t="s">
        <v>292</v>
      </c>
      <c r="I16" s="23">
        <v>50000</v>
      </c>
      <c r="J16" s="23">
        <v>50000</v>
      </c>
      <c r="K16" s="23">
        <v>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0" t="s">
        <v>293</v>
      </c>
      <c r="D17" s="25"/>
      <c r="E17" s="25"/>
      <c r="F17" s="25"/>
      <c r="G17" s="25"/>
      <c r="H17" s="25"/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0" t="s">
        <v>283</v>
      </c>
      <c r="B18" s="30" t="s">
        <v>294</v>
      </c>
      <c r="C18" s="30" t="s">
        <v>293</v>
      </c>
      <c r="D18" s="30" t="s">
        <v>70</v>
      </c>
      <c r="E18" s="30" t="s">
        <v>150</v>
      </c>
      <c r="F18" s="30" t="s">
        <v>151</v>
      </c>
      <c r="G18" s="30" t="s">
        <v>267</v>
      </c>
      <c r="H18" s="30" t="s">
        <v>268</v>
      </c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0" t="s">
        <v>295</v>
      </c>
      <c r="D19" s="25"/>
      <c r="E19" s="25"/>
      <c r="F19" s="25"/>
      <c r="G19" s="25"/>
      <c r="H19" s="25"/>
      <c r="I19" s="23">
        <v>24000</v>
      </c>
      <c r="J19" s="23">
        <v>24000</v>
      </c>
      <c r="K19" s="23">
        <v>24000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30" t="s">
        <v>283</v>
      </c>
      <c r="B20" s="30" t="s">
        <v>296</v>
      </c>
      <c r="C20" s="30" t="s">
        <v>295</v>
      </c>
      <c r="D20" s="30" t="s">
        <v>70</v>
      </c>
      <c r="E20" s="30" t="s">
        <v>152</v>
      </c>
      <c r="F20" s="30" t="s">
        <v>153</v>
      </c>
      <c r="G20" s="30" t="s">
        <v>267</v>
      </c>
      <c r="H20" s="30" t="s">
        <v>268</v>
      </c>
      <c r="I20" s="23">
        <v>24000</v>
      </c>
      <c r="J20" s="23">
        <v>24000</v>
      </c>
      <c r="K20" s="23">
        <v>24000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0" t="s">
        <v>297</v>
      </c>
      <c r="D21" s="25"/>
      <c r="E21" s="25"/>
      <c r="F21" s="25"/>
      <c r="G21" s="25"/>
      <c r="H21" s="25"/>
      <c r="I21" s="23">
        <v>60800</v>
      </c>
      <c r="J21" s="23">
        <v>60800</v>
      </c>
      <c r="K21" s="23">
        <v>60800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30" t="s">
        <v>283</v>
      </c>
      <c r="B22" s="30" t="s">
        <v>298</v>
      </c>
      <c r="C22" s="30" t="s">
        <v>297</v>
      </c>
      <c r="D22" s="30" t="s">
        <v>70</v>
      </c>
      <c r="E22" s="30" t="s">
        <v>154</v>
      </c>
      <c r="F22" s="30" t="s">
        <v>155</v>
      </c>
      <c r="G22" s="30" t="s">
        <v>267</v>
      </c>
      <c r="H22" s="30" t="s">
        <v>268</v>
      </c>
      <c r="I22" s="23">
        <v>800</v>
      </c>
      <c r="J22" s="23">
        <v>800</v>
      </c>
      <c r="K22" s="23">
        <v>800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0" t="s">
        <v>283</v>
      </c>
      <c r="B23" s="30" t="s">
        <v>298</v>
      </c>
      <c r="C23" s="30" t="s">
        <v>297</v>
      </c>
      <c r="D23" s="30" t="s">
        <v>70</v>
      </c>
      <c r="E23" s="30" t="s">
        <v>154</v>
      </c>
      <c r="F23" s="30" t="s">
        <v>155</v>
      </c>
      <c r="G23" s="30" t="s">
        <v>267</v>
      </c>
      <c r="H23" s="30" t="s">
        <v>268</v>
      </c>
      <c r="I23" s="23">
        <v>60000</v>
      </c>
      <c r="J23" s="23">
        <v>60000</v>
      </c>
      <c r="K23" s="23">
        <v>60000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0" t="s">
        <v>299</v>
      </c>
      <c r="D24" s="25"/>
      <c r="E24" s="25"/>
      <c r="F24" s="25"/>
      <c r="G24" s="25"/>
      <c r="H24" s="25"/>
      <c r="I24" s="23">
        <v>160000</v>
      </c>
      <c r="J24" s="23">
        <v>160000</v>
      </c>
      <c r="K24" s="23">
        <v>160000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0" t="s">
        <v>283</v>
      </c>
      <c r="B25" s="30" t="s">
        <v>300</v>
      </c>
      <c r="C25" s="30" t="s">
        <v>299</v>
      </c>
      <c r="D25" s="30" t="s">
        <v>70</v>
      </c>
      <c r="E25" s="30" t="s">
        <v>154</v>
      </c>
      <c r="F25" s="30" t="s">
        <v>155</v>
      </c>
      <c r="G25" s="30" t="s">
        <v>238</v>
      </c>
      <c r="H25" s="30" t="s">
        <v>239</v>
      </c>
      <c r="I25" s="23">
        <v>160000</v>
      </c>
      <c r="J25" s="23">
        <v>160000</v>
      </c>
      <c r="K25" s="23">
        <v>160000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7" t="s">
        <v>55</v>
      </c>
      <c r="B26" s="127"/>
      <c r="C26" s="127"/>
      <c r="D26" s="127"/>
      <c r="E26" s="127"/>
      <c r="F26" s="127"/>
      <c r="G26" s="127"/>
      <c r="H26" s="127"/>
      <c r="I26" s="23">
        <v>404800</v>
      </c>
      <c r="J26" s="23">
        <v>404800</v>
      </c>
      <c r="K26" s="23">
        <v>404800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0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301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8"/>
      <c r="G2" s="5"/>
      <c r="H2" s="68"/>
      <c r="I2" s="68"/>
      <c r="J2" s="5"/>
    </row>
    <row r="3" ht="18.75" customHeight="1" spans="1:8">
      <c r="A3" s="50" t="str">
        <f>"单位名称："&amp;"耿马傣族佤族自治县残疾人联合会"</f>
        <v>单位名称：耿马傣族佤族自治县残疾人联合会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302</v>
      </c>
      <c r="B4" s="42" t="s">
        <v>303</v>
      </c>
      <c r="C4" s="42" t="s">
        <v>304</v>
      </c>
      <c r="D4" s="42" t="s">
        <v>305</v>
      </c>
      <c r="E4" s="42" t="s">
        <v>306</v>
      </c>
      <c r="F4" s="53" t="s">
        <v>307</v>
      </c>
      <c r="G4" s="42" t="s">
        <v>308</v>
      </c>
      <c r="H4" s="53" t="s">
        <v>309</v>
      </c>
      <c r="I4" s="53" t="s">
        <v>310</v>
      </c>
      <c r="J4" s="42" t="s">
        <v>311</v>
      </c>
    </row>
    <row r="5" ht="18.75" customHeight="1" spans="1:10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</row>
    <row r="6" ht="18.75" customHeight="1" spans="1:10">
      <c r="A6" s="121" t="s">
        <v>70</v>
      </c>
      <c r="B6" s="45"/>
      <c r="C6" s="45"/>
      <c r="D6" s="45"/>
      <c r="E6" s="47"/>
      <c r="F6" s="122"/>
      <c r="G6" s="47"/>
      <c r="H6" s="122"/>
      <c r="I6" s="122"/>
      <c r="J6" s="47"/>
    </row>
    <row r="7" ht="18.75" customHeight="1" spans="1:10">
      <c r="A7" s="123" t="s">
        <v>70</v>
      </c>
      <c r="B7" s="124"/>
      <c r="C7" s="124"/>
      <c r="D7" s="124"/>
      <c r="E7" s="121"/>
      <c r="F7" s="124"/>
      <c r="G7" s="121"/>
      <c r="H7" s="124"/>
      <c r="I7" s="124"/>
      <c r="J7" s="121"/>
    </row>
    <row r="8" ht="18.75" customHeight="1" spans="1:10">
      <c r="A8" s="121" t="str">
        <f t="shared" ref="A8:A11" si="0">"    "&amp;"2025年残疾人用品用具配发和康复经费"</f>
        <v>    2025年残疾人用品用具配发和康复经费</v>
      </c>
      <c r="B8" s="124" t="s">
        <v>312</v>
      </c>
      <c r="C8" s="124" t="s">
        <v>313</v>
      </c>
      <c r="D8" s="124" t="s">
        <v>314</v>
      </c>
      <c r="E8" s="121" t="s">
        <v>285</v>
      </c>
      <c r="F8" s="124" t="s">
        <v>315</v>
      </c>
      <c r="G8" s="121" t="s">
        <v>316</v>
      </c>
      <c r="H8" s="124" t="s">
        <v>317</v>
      </c>
      <c r="I8" s="124" t="s">
        <v>318</v>
      </c>
      <c r="J8" s="121" t="s">
        <v>319</v>
      </c>
    </row>
    <row r="9" ht="18.75" customHeight="1" spans="1:10">
      <c r="A9" s="121" t="str">
        <f t="shared" si="0"/>
        <v>    2025年残疾人用品用具配发和康复经费</v>
      </c>
      <c r="B9" s="124" t="s">
        <v>312</v>
      </c>
      <c r="C9" s="124" t="s">
        <v>313</v>
      </c>
      <c r="D9" s="124" t="s">
        <v>320</v>
      </c>
      <c r="E9" s="121" t="s">
        <v>321</v>
      </c>
      <c r="F9" s="124" t="s">
        <v>322</v>
      </c>
      <c r="G9" s="121" t="s">
        <v>323</v>
      </c>
      <c r="H9" s="124" t="s">
        <v>324</v>
      </c>
      <c r="I9" s="124" t="s">
        <v>318</v>
      </c>
      <c r="J9" s="121" t="s">
        <v>319</v>
      </c>
    </row>
    <row r="10" ht="18.75" customHeight="1" spans="1:10">
      <c r="A10" s="121" t="str">
        <f t="shared" si="0"/>
        <v>    2025年残疾人用品用具配发和康复经费</v>
      </c>
      <c r="B10" s="124" t="s">
        <v>312</v>
      </c>
      <c r="C10" s="124" t="s">
        <v>325</v>
      </c>
      <c r="D10" s="124" t="s">
        <v>326</v>
      </c>
      <c r="E10" s="121" t="s">
        <v>327</v>
      </c>
      <c r="F10" s="124" t="s">
        <v>315</v>
      </c>
      <c r="G10" s="121" t="s">
        <v>328</v>
      </c>
      <c r="H10" s="124" t="s">
        <v>329</v>
      </c>
      <c r="I10" s="124" t="s">
        <v>318</v>
      </c>
      <c r="J10" s="121" t="s">
        <v>319</v>
      </c>
    </row>
    <row r="11" ht="18.75" customHeight="1" spans="1:10">
      <c r="A11" s="121" t="str">
        <f t="shared" si="0"/>
        <v>    2025年残疾人用品用具配发和康复经费</v>
      </c>
      <c r="B11" s="124" t="s">
        <v>312</v>
      </c>
      <c r="C11" s="124" t="s">
        <v>330</v>
      </c>
      <c r="D11" s="124" t="s">
        <v>331</v>
      </c>
      <c r="E11" s="121" t="s">
        <v>332</v>
      </c>
      <c r="F11" s="124" t="s">
        <v>315</v>
      </c>
      <c r="G11" s="121" t="s">
        <v>328</v>
      </c>
      <c r="H11" s="124" t="s">
        <v>329</v>
      </c>
      <c r="I11" s="124" t="s">
        <v>318</v>
      </c>
      <c r="J11" s="121" t="s">
        <v>319</v>
      </c>
    </row>
    <row r="12" ht="18.75" customHeight="1" spans="1:10">
      <c r="A12" s="121" t="str">
        <f t="shared" ref="A12:A15" si="1">"    "&amp;"2025年第三代残疾人证工作实施经费"</f>
        <v>    2025年第三代残疾人证工作实施经费</v>
      </c>
      <c r="B12" s="124" t="s">
        <v>333</v>
      </c>
      <c r="C12" s="124" t="s">
        <v>313</v>
      </c>
      <c r="D12" s="124" t="s">
        <v>314</v>
      </c>
      <c r="E12" s="121" t="s">
        <v>334</v>
      </c>
      <c r="F12" s="124" t="s">
        <v>322</v>
      </c>
      <c r="G12" s="121" t="s">
        <v>335</v>
      </c>
      <c r="H12" s="124" t="s">
        <v>317</v>
      </c>
      <c r="I12" s="124" t="s">
        <v>318</v>
      </c>
      <c r="J12" s="121" t="s">
        <v>336</v>
      </c>
    </row>
    <row r="13" ht="18.75" customHeight="1" spans="1:10">
      <c r="A13" s="121" t="str">
        <f t="shared" si="1"/>
        <v>    2025年第三代残疾人证工作实施经费</v>
      </c>
      <c r="B13" s="124" t="s">
        <v>333</v>
      </c>
      <c r="C13" s="124" t="s">
        <v>313</v>
      </c>
      <c r="D13" s="124" t="s">
        <v>320</v>
      </c>
      <c r="E13" s="121" t="s">
        <v>321</v>
      </c>
      <c r="F13" s="124" t="s">
        <v>322</v>
      </c>
      <c r="G13" s="121" t="s">
        <v>323</v>
      </c>
      <c r="H13" s="124" t="s">
        <v>324</v>
      </c>
      <c r="I13" s="124" t="s">
        <v>318</v>
      </c>
      <c r="J13" s="121" t="s">
        <v>336</v>
      </c>
    </row>
    <row r="14" ht="18.75" customHeight="1" spans="1:10">
      <c r="A14" s="121" t="str">
        <f t="shared" si="1"/>
        <v>    2025年第三代残疾人证工作实施经费</v>
      </c>
      <c r="B14" s="124" t="s">
        <v>333</v>
      </c>
      <c r="C14" s="124" t="s">
        <v>325</v>
      </c>
      <c r="D14" s="124" t="s">
        <v>326</v>
      </c>
      <c r="E14" s="121" t="s">
        <v>337</v>
      </c>
      <c r="F14" s="124" t="s">
        <v>315</v>
      </c>
      <c r="G14" s="121" t="s">
        <v>328</v>
      </c>
      <c r="H14" s="124" t="s">
        <v>329</v>
      </c>
      <c r="I14" s="124" t="s">
        <v>318</v>
      </c>
      <c r="J14" s="121" t="s">
        <v>336</v>
      </c>
    </row>
    <row r="15" ht="18.75" customHeight="1" spans="1:10">
      <c r="A15" s="121" t="str">
        <f t="shared" si="1"/>
        <v>    2025年第三代残疾人证工作实施经费</v>
      </c>
      <c r="B15" s="124" t="s">
        <v>333</v>
      </c>
      <c r="C15" s="124" t="s">
        <v>330</v>
      </c>
      <c r="D15" s="124" t="s">
        <v>331</v>
      </c>
      <c r="E15" s="121" t="s">
        <v>331</v>
      </c>
      <c r="F15" s="124" t="s">
        <v>315</v>
      </c>
      <c r="G15" s="121" t="s">
        <v>328</v>
      </c>
      <c r="H15" s="124" t="s">
        <v>329</v>
      </c>
      <c r="I15" s="124" t="s">
        <v>318</v>
      </c>
      <c r="J15" s="121" t="s">
        <v>336</v>
      </c>
    </row>
    <row r="16" ht="18.75" customHeight="1" spans="1:10">
      <c r="A16" s="121" t="str">
        <f t="shared" ref="A16:A19" si="2">"    "&amp;"2025年残疾儿童康复救助经费"</f>
        <v>    2025年残疾儿童康复救助经费</v>
      </c>
      <c r="B16" s="124" t="s">
        <v>338</v>
      </c>
      <c r="C16" s="124" t="s">
        <v>313</v>
      </c>
      <c r="D16" s="124" t="s">
        <v>314</v>
      </c>
      <c r="E16" s="121" t="s">
        <v>282</v>
      </c>
      <c r="F16" s="124" t="s">
        <v>322</v>
      </c>
      <c r="G16" s="121" t="s">
        <v>339</v>
      </c>
      <c r="H16" s="124" t="s">
        <v>317</v>
      </c>
      <c r="I16" s="124" t="s">
        <v>318</v>
      </c>
      <c r="J16" s="121" t="s">
        <v>340</v>
      </c>
    </row>
    <row r="17" ht="18.75" customHeight="1" spans="1:10">
      <c r="A17" s="121" t="str">
        <f t="shared" si="2"/>
        <v>    2025年残疾儿童康复救助经费</v>
      </c>
      <c r="B17" s="124" t="s">
        <v>338</v>
      </c>
      <c r="C17" s="124" t="s">
        <v>313</v>
      </c>
      <c r="D17" s="124" t="s">
        <v>320</v>
      </c>
      <c r="E17" s="121" t="s">
        <v>321</v>
      </c>
      <c r="F17" s="124" t="s">
        <v>322</v>
      </c>
      <c r="G17" s="121" t="s">
        <v>341</v>
      </c>
      <c r="H17" s="124" t="s">
        <v>324</v>
      </c>
      <c r="I17" s="124" t="s">
        <v>318</v>
      </c>
      <c r="J17" s="121" t="s">
        <v>340</v>
      </c>
    </row>
    <row r="18" ht="18.75" customHeight="1" spans="1:10">
      <c r="A18" s="121" t="str">
        <f t="shared" si="2"/>
        <v>    2025年残疾儿童康复救助经费</v>
      </c>
      <c r="B18" s="124" t="s">
        <v>338</v>
      </c>
      <c r="C18" s="124" t="s">
        <v>325</v>
      </c>
      <c r="D18" s="124" t="s">
        <v>326</v>
      </c>
      <c r="E18" s="121" t="s">
        <v>342</v>
      </c>
      <c r="F18" s="124" t="s">
        <v>315</v>
      </c>
      <c r="G18" s="121" t="s">
        <v>328</v>
      </c>
      <c r="H18" s="124" t="s">
        <v>329</v>
      </c>
      <c r="I18" s="124" t="s">
        <v>318</v>
      </c>
      <c r="J18" s="121" t="s">
        <v>340</v>
      </c>
    </row>
    <row r="19" ht="18.75" customHeight="1" spans="1:10">
      <c r="A19" s="121" t="str">
        <f t="shared" si="2"/>
        <v>    2025年残疾儿童康复救助经费</v>
      </c>
      <c r="B19" s="124" t="s">
        <v>338</v>
      </c>
      <c r="C19" s="124" t="s">
        <v>330</v>
      </c>
      <c r="D19" s="124" t="s">
        <v>331</v>
      </c>
      <c r="E19" s="121" t="s">
        <v>343</v>
      </c>
      <c r="F19" s="124" t="s">
        <v>315</v>
      </c>
      <c r="G19" s="121" t="s">
        <v>328</v>
      </c>
      <c r="H19" s="124" t="s">
        <v>329</v>
      </c>
      <c r="I19" s="124" t="s">
        <v>318</v>
      </c>
      <c r="J19" s="121" t="s">
        <v>340</v>
      </c>
    </row>
    <row r="20" ht="18.75" customHeight="1" spans="1:10">
      <c r="A20" s="121" t="str">
        <f t="shared" ref="A20:A23" si="3">"    "&amp;"2025年残疾人基本状况调查经费"</f>
        <v>    2025年残疾人基本状况调查经费</v>
      </c>
      <c r="B20" s="124" t="s">
        <v>344</v>
      </c>
      <c r="C20" s="124" t="s">
        <v>313</v>
      </c>
      <c r="D20" s="124" t="s">
        <v>314</v>
      </c>
      <c r="E20" s="121" t="s">
        <v>285</v>
      </c>
      <c r="F20" s="124" t="s">
        <v>322</v>
      </c>
      <c r="G20" s="121" t="s">
        <v>316</v>
      </c>
      <c r="H20" s="124" t="s">
        <v>317</v>
      </c>
      <c r="I20" s="124" t="s">
        <v>318</v>
      </c>
      <c r="J20" s="121" t="s">
        <v>345</v>
      </c>
    </row>
    <row r="21" ht="18.75" customHeight="1" spans="1:10">
      <c r="A21" s="121" t="str">
        <f t="shared" si="3"/>
        <v>    2025年残疾人基本状况调查经费</v>
      </c>
      <c r="B21" s="124" t="s">
        <v>344</v>
      </c>
      <c r="C21" s="124" t="s">
        <v>313</v>
      </c>
      <c r="D21" s="124" t="s">
        <v>320</v>
      </c>
      <c r="E21" s="121" t="s">
        <v>321</v>
      </c>
      <c r="F21" s="124" t="s">
        <v>322</v>
      </c>
      <c r="G21" s="121" t="s">
        <v>323</v>
      </c>
      <c r="H21" s="124" t="s">
        <v>324</v>
      </c>
      <c r="I21" s="124" t="s">
        <v>318</v>
      </c>
      <c r="J21" s="121" t="s">
        <v>345</v>
      </c>
    </row>
    <row r="22" ht="18.75" customHeight="1" spans="1:10">
      <c r="A22" s="121" t="str">
        <f t="shared" si="3"/>
        <v>    2025年残疾人基本状况调查经费</v>
      </c>
      <c r="B22" s="124" t="s">
        <v>344</v>
      </c>
      <c r="C22" s="124" t="s">
        <v>325</v>
      </c>
      <c r="D22" s="124" t="s">
        <v>326</v>
      </c>
      <c r="E22" s="121" t="s">
        <v>327</v>
      </c>
      <c r="F22" s="124" t="s">
        <v>315</v>
      </c>
      <c r="G22" s="121" t="s">
        <v>328</v>
      </c>
      <c r="H22" s="124" t="s">
        <v>329</v>
      </c>
      <c r="I22" s="124" t="s">
        <v>318</v>
      </c>
      <c r="J22" s="121" t="s">
        <v>345</v>
      </c>
    </row>
    <row r="23" ht="18.75" customHeight="1" spans="1:10">
      <c r="A23" s="121" t="str">
        <f t="shared" si="3"/>
        <v>    2025年残疾人基本状况调查经费</v>
      </c>
      <c r="B23" s="124" t="s">
        <v>344</v>
      </c>
      <c r="C23" s="124" t="s">
        <v>330</v>
      </c>
      <c r="D23" s="124" t="s">
        <v>331</v>
      </c>
      <c r="E23" s="121" t="s">
        <v>331</v>
      </c>
      <c r="F23" s="124" t="s">
        <v>315</v>
      </c>
      <c r="G23" s="121" t="s">
        <v>328</v>
      </c>
      <c r="H23" s="124" t="s">
        <v>329</v>
      </c>
      <c r="I23" s="124" t="s">
        <v>318</v>
      </c>
      <c r="J23" s="121" t="s">
        <v>345</v>
      </c>
    </row>
    <row r="24" ht="18.75" customHeight="1" spans="1:10">
      <c r="A24" s="121" t="str">
        <f t="shared" ref="A24:A27" si="4">"    "&amp;"2025年残疾人实用技术培训和就业培训经费"</f>
        <v>    2025年残疾人实用技术培训和就业培训经费</v>
      </c>
      <c r="B24" s="124" t="s">
        <v>346</v>
      </c>
      <c r="C24" s="124" t="s">
        <v>313</v>
      </c>
      <c r="D24" s="124" t="s">
        <v>314</v>
      </c>
      <c r="E24" s="121" t="s">
        <v>289</v>
      </c>
      <c r="F24" s="124" t="s">
        <v>322</v>
      </c>
      <c r="G24" s="121" t="s">
        <v>347</v>
      </c>
      <c r="H24" s="124" t="s">
        <v>317</v>
      </c>
      <c r="I24" s="124" t="s">
        <v>318</v>
      </c>
      <c r="J24" s="121" t="s">
        <v>348</v>
      </c>
    </row>
    <row r="25" ht="18.75" customHeight="1" spans="1:10">
      <c r="A25" s="121" t="str">
        <f t="shared" si="4"/>
        <v>    2025年残疾人实用技术培训和就业培训经费</v>
      </c>
      <c r="B25" s="124" t="s">
        <v>346</v>
      </c>
      <c r="C25" s="124" t="s">
        <v>313</v>
      </c>
      <c r="D25" s="124" t="s">
        <v>320</v>
      </c>
      <c r="E25" s="121" t="s">
        <v>321</v>
      </c>
      <c r="F25" s="124" t="s">
        <v>322</v>
      </c>
      <c r="G25" s="121" t="s">
        <v>323</v>
      </c>
      <c r="H25" s="124" t="s">
        <v>324</v>
      </c>
      <c r="I25" s="124" t="s">
        <v>318</v>
      </c>
      <c r="J25" s="121" t="s">
        <v>348</v>
      </c>
    </row>
    <row r="26" ht="18.75" customHeight="1" spans="1:10">
      <c r="A26" s="121" t="str">
        <f t="shared" si="4"/>
        <v>    2025年残疾人实用技术培训和就业培训经费</v>
      </c>
      <c r="B26" s="124" t="s">
        <v>346</v>
      </c>
      <c r="C26" s="124" t="s">
        <v>325</v>
      </c>
      <c r="D26" s="124" t="s">
        <v>326</v>
      </c>
      <c r="E26" s="121" t="s">
        <v>327</v>
      </c>
      <c r="F26" s="124" t="s">
        <v>315</v>
      </c>
      <c r="G26" s="121" t="s">
        <v>328</v>
      </c>
      <c r="H26" s="124" t="s">
        <v>329</v>
      </c>
      <c r="I26" s="124" t="s">
        <v>318</v>
      </c>
      <c r="J26" s="121" t="s">
        <v>348</v>
      </c>
    </row>
    <row r="27" ht="18.75" customHeight="1" spans="1:10">
      <c r="A27" s="121" t="str">
        <f t="shared" si="4"/>
        <v>    2025年残疾人实用技术培训和就业培训经费</v>
      </c>
      <c r="B27" s="124" t="s">
        <v>346</v>
      </c>
      <c r="C27" s="124" t="s">
        <v>330</v>
      </c>
      <c r="D27" s="124" t="s">
        <v>331</v>
      </c>
      <c r="E27" s="121" t="s">
        <v>331</v>
      </c>
      <c r="F27" s="124" t="s">
        <v>315</v>
      </c>
      <c r="G27" s="121" t="s">
        <v>328</v>
      </c>
      <c r="H27" s="124" t="s">
        <v>329</v>
      </c>
      <c r="I27" s="124" t="s">
        <v>318</v>
      </c>
      <c r="J27" s="121" t="s">
        <v>348</v>
      </c>
    </row>
    <row r="28" ht="18.75" customHeight="1" spans="1:10">
      <c r="A28" s="121" t="str">
        <f t="shared" ref="A28:A32" si="5">"    "&amp;"2025年春节慰问经费"</f>
        <v>    2025年春节慰问经费</v>
      </c>
      <c r="B28" s="124" t="s">
        <v>349</v>
      </c>
      <c r="C28" s="124" t="s">
        <v>313</v>
      </c>
      <c r="D28" s="124" t="s">
        <v>314</v>
      </c>
      <c r="E28" s="121" t="s">
        <v>350</v>
      </c>
      <c r="F28" s="124" t="s">
        <v>322</v>
      </c>
      <c r="G28" s="121" t="s">
        <v>351</v>
      </c>
      <c r="H28" s="124" t="s">
        <v>317</v>
      </c>
      <c r="I28" s="124" t="s">
        <v>318</v>
      </c>
      <c r="J28" s="121" t="s">
        <v>297</v>
      </c>
    </row>
    <row r="29" ht="18.75" customHeight="1" spans="1:10">
      <c r="A29" s="121" t="str">
        <f t="shared" si="5"/>
        <v>    2025年春节慰问经费</v>
      </c>
      <c r="B29" s="124" t="s">
        <v>349</v>
      </c>
      <c r="C29" s="124" t="s">
        <v>313</v>
      </c>
      <c r="D29" s="124" t="s">
        <v>314</v>
      </c>
      <c r="E29" s="121" t="s">
        <v>352</v>
      </c>
      <c r="F29" s="124" t="s">
        <v>322</v>
      </c>
      <c r="G29" s="121" t="s">
        <v>353</v>
      </c>
      <c r="H29" s="124" t="s">
        <v>317</v>
      </c>
      <c r="I29" s="124" t="s">
        <v>318</v>
      </c>
      <c r="J29" s="121" t="s">
        <v>297</v>
      </c>
    </row>
    <row r="30" ht="18.75" customHeight="1" spans="1:10">
      <c r="A30" s="121" t="str">
        <f t="shared" si="5"/>
        <v>    2025年春节慰问经费</v>
      </c>
      <c r="B30" s="124" t="s">
        <v>349</v>
      </c>
      <c r="C30" s="124" t="s">
        <v>313</v>
      </c>
      <c r="D30" s="124" t="s">
        <v>320</v>
      </c>
      <c r="E30" s="121" t="s">
        <v>354</v>
      </c>
      <c r="F30" s="124" t="s">
        <v>322</v>
      </c>
      <c r="G30" s="121" t="s">
        <v>355</v>
      </c>
      <c r="H30" s="124" t="s">
        <v>317</v>
      </c>
      <c r="I30" s="124" t="s">
        <v>318</v>
      </c>
      <c r="J30" s="121" t="s">
        <v>297</v>
      </c>
    </row>
    <row r="31" ht="18.75" customHeight="1" spans="1:10">
      <c r="A31" s="121" t="str">
        <f t="shared" si="5"/>
        <v>    2025年春节慰问经费</v>
      </c>
      <c r="B31" s="124" t="s">
        <v>349</v>
      </c>
      <c r="C31" s="124" t="s">
        <v>325</v>
      </c>
      <c r="D31" s="124" t="s">
        <v>326</v>
      </c>
      <c r="E31" s="121" t="s">
        <v>356</v>
      </c>
      <c r="F31" s="124" t="s">
        <v>315</v>
      </c>
      <c r="G31" s="121" t="s">
        <v>328</v>
      </c>
      <c r="H31" s="124" t="s">
        <v>329</v>
      </c>
      <c r="I31" s="124" t="s">
        <v>318</v>
      </c>
      <c r="J31" s="121" t="s">
        <v>297</v>
      </c>
    </row>
    <row r="32" ht="18.75" customHeight="1" spans="1:10">
      <c r="A32" s="121" t="str">
        <f t="shared" si="5"/>
        <v>    2025年春节慰问经费</v>
      </c>
      <c r="B32" s="124" t="s">
        <v>349</v>
      </c>
      <c r="C32" s="124" t="s">
        <v>330</v>
      </c>
      <c r="D32" s="124" t="s">
        <v>331</v>
      </c>
      <c r="E32" s="121" t="s">
        <v>357</v>
      </c>
      <c r="F32" s="124" t="s">
        <v>315</v>
      </c>
      <c r="G32" s="121" t="s">
        <v>328</v>
      </c>
      <c r="H32" s="124" t="s">
        <v>329</v>
      </c>
      <c r="I32" s="124" t="s">
        <v>318</v>
      </c>
      <c r="J32" s="121" t="s">
        <v>297</v>
      </c>
    </row>
    <row r="33" ht="18.75" customHeight="1" spans="1:10">
      <c r="A33" s="121" t="str">
        <f t="shared" ref="A33:A36" si="6">"    "&amp;"2025年残疾人救助经费"</f>
        <v>    2025年残疾人救助经费</v>
      </c>
      <c r="B33" s="124" t="s">
        <v>358</v>
      </c>
      <c r="C33" s="124" t="s">
        <v>313</v>
      </c>
      <c r="D33" s="124" t="s">
        <v>314</v>
      </c>
      <c r="E33" s="121" t="s">
        <v>287</v>
      </c>
      <c r="F33" s="124" t="s">
        <v>315</v>
      </c>
      <c r="G33" s="121" t="s">
        <v>359</v>
      </c>
      <c r="H33" s="124" t="s">
        <v>317</v>
      </c>
      <c r="I33" s="124" t="s">
        <v>318</v>
      </c>
      <c r="J33" s="121" t="s">
        <v>360</v>
      </c>
    </row>
    <row r="34" ht="18.75" customHeight="1" spans="1:10">
      <c r="A34" s="121" t="str">
        <f t="shared" si="6"/>
        <v>    2025年残疾人救助经费</v>
      </c>
      <c r="B34" s="124" t="s">
        <v>358</v>
      </c>
      <c r="C34" s="124" t="s">
        <v>313</v>
      </c>
      <c r="D34" s="124" t="s">
        <v>320</v>
      </c>
      <c r="E34" s="121" t="s">
        <v>321</v>
      </c>
      <c r="F34" s="124" t="s">
        <v>322</v>
      </c>
      <c r="G34" s="121" t="s">
        <v>341</v>
      </c>
      <c r="H34" s="124" t="s">
        <v>324</v>
      </c>
      <c r="I34" s="124" t="s">
        <v>318</v>
      </c>
      <c r="J34" s="121" t="s">
        <v>360</v>
      </c>
    </row>
    <row r="35" ht="18.75" customHeight="1" spans="1:10">
      <c r="A35" s="121" t="str">
        <f t="shared" si="6"/>
        <v>    2025年残疾人救助经费</v>
      </c>
      <c r="B35" s="124" t="s">
        <v>358</v>
      </c>
      <c r="C35" s="124" t="s">
        <v>325</v>
      </c>
      <c r="D35" s="124" t="s">
        <v>326</v>
      </c>
      <c r="E35" s="121" t="s">
        <v>361</v>
      </c>
      <c r="F35" s="124" t="s">
        <v>315</v>
      </c>
      <c r="G35" s="121" t="s">
        <v>328</v>
      </c>
      <c r="H35" s="124" t="s">
        <v>329</v>
      </c>
      <c r="I35" s="124" t="s">
        <v>318</v>
      </c>
      <c r="J35" s="121" t="s">
        <v>360</v>
      </c>
    </row>
    <row r="36" ht="18.75" customHeight="1" spans="1:10">
      <c r="A36" s="121" t="str">
        <f t="shared" si="6"/>
        <v>    2025年残疾人救助经费</v>
      </c>
      <c r="B36" s="124" t="s">
        <v>358</v>
      </c>
      <c r="C36" s="124" t="s">
        <v>330</v>
      </c>
      <c r="D36" s="124" t="s">
        <v>331</v>
      </c>
      <c r="E36" s="121" t="s">
        <v>332</v>
      </c>
      <c r="F36" s="124" t="s">
        <v>315</v>
      </c>
      <c r="G36" s="121" t="s">
        <v>328</v>
      </c>
      <c r="H36" s="124" t="s">
        <v>329</v>
      </c>
      <c r="I36" s="124" t="s">
        <v>318</v>
      </c>
      <c r="J36" s="121" t="s">
        <v>360</v>
      </c>
    </row>
    <row r="37" ht="18.75" customHeight="1" spans="1:10">
      <c r="A37" s="121" t="str">
        <f t="shared" ref="A37:A40" si="7">"    "&amp;"2025年残疾人自主创业户补助经费"</f>
        <v>    2025年残疾人自主创业户补助经费</v>
      </c>
      <c r="B37" s="124" t="s">
        <v>362</v>
      </c>
      <c r="C37" s="124" t="s">
        <v>313</v>
      </c>
      <c r="D37" s="124" t="s">
        <v>314</v>
      </c>
      <c r="E37" s="121" t="s">
        <v>363</v>
      </c>
      <c r="F37" s="124" t="s">
        <v>322</v>
      </c>
      <c r="G37" s="121" t="s">
        <v>364</v>
      </c>
      <c r="H37" s="124" t="s">
        <v>317</v>
      </c>
      <c r="I37" s="124" t="s">
        <v>318</v>
      </c>
      <c r="J37" s="121" t="s">
        <v>365</v>
      </c>
    </row>
    <row r="38" ht="18.75" customHeight="1" spans="1:10">
      <c r="A38" s="121" t="str">
        <f t="shared" si="7"/>
        <v>    2025年残疾人自主创业户补助经费</v>
      </c>
      <c r="B38" s="124" t="s">
        <v>362</v>
      </c>
      <c r="C38" s="124" t="s">
        <v>313</v>
      </c>
      <c r="D38" s="124" t="s">
        <v>320</v>
      </c>
      <c r="E38" s="121" t="s">
        <v>321</v>
      </c>
      <c r="F38" s="124" t="s">
        <v>322</v>
      </c>
      <c r="G38" s="121" t="s">
        <v>323</v>
      </c>
      <c r="H38" s="124" t="s">
        <v>324</v>
      </c>
      <c r="I38" s="124" t="s">
        <v>318</v>
      </c>
      <c r="J38" s="121" t="s">
        <v>365</v>
      </c>
    </row>
    <row r="39" ht="18.75" customHeight="1" spans="1:10">
      <c r="A39" s="121" t="str">
        <f t="shared" si="7"/>
        <v>    2025年残疾人自主创业户补助经费</v>
      </c>
      <c r="B39" s="124" t="s">
        <v>362</v>
      </c>
      <c r="C39" s="124" t="s">
        <v>325</v>
      </c>
      <c r="D39" s="124" t="s">
        <v>326</v>
      </c>
      <c r="E39" s="121" t="s">
        <v>327</v>
      </c>
      <c r="F39" s="124" t="s">
        <v>315</v>
      </c>
      <c r="G39" s="121" t="s">
        <v>328</v>
      </c>
      <c r="H39" s="124" t="s">
        <v>329</v>
      </c>
      <c r="I39" s="124" t="s">
        <v>318</v>
      </c>
      <c r="J39" s="121" t="s">
        <v>365</v>
      </c>
    </row>
    <row r="40" ht="18.75" customHeight="1" spans="1:10">
      <c r="A40" s="121" t="str">
        <f t="shared" si="7"/>
        <v>    2025年残疾人自主创业户补助经费</v>
      </c>
      <c r="B40" s="124" t="s">
        <v>362</v>
      </c>
      <c r="C40" s="124" t="s">
        <v>330</v>
      </c>
      <c r="D40" s="124" t="s">
        <v>331</v>
      </c>
      <c r="E40" s="121" t="s">
        <v>331</v>
      </c>
      <c r="F40" s="124" t="s">
        <v>315</v>
      </c>
      <c r="G40" s="121" t="s">
        <v>328</v>
      </c>
      <c r="H40" s="124" t="s">
        <v>329</v>
      </c>
      <c r="I40" s="124" t="s">
        <v>318</v>
      </c>
      <c r="J40" s="121" t="s">
        <v>365</v>
      </c>
    </row>
  </sheetData>
  <mergeCells count="18">
    <mergeCell ref="A2:J2"/>
    <mergeCell ref="A3:H3"/>
    <mergeCell ref="A8:A11"/>
    <mergeCell ref="A12:A15"/>
    <mergeCell ref="A16:A19"/>
    <mergeCell ref="A20:A23"/>
    <mergeCell ref="A24:A27"/>
    <mergeCell ref="A28:A32"/>
    <mergeCell ref="A33:A36"/>
    <mergeCell ref="A37:A40"/>
    <mergeCell ref="B8:B11"/>
    <mergeCell ref="B12:B15"/>
    <mergeCell ref="B16:B19"/>
    <mergeCell ref="B20:B23"/>
    <mergeCell ref="B24:B27"/>
    <mergeCell ref="B28:B32"/>
    <mergeCell ref="B33:B36"/>
    <mergeCell ref="B37:B40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0">
        <v>1</v>
      </c>
      <c r="B1" s="101">
        <v>0</v>
      </c>
      <c r="C1" s="100">
        <v>1</v>
      </c>
      <c r="D1" s="102"/>
      <c r="E1" s="102"/>
      <c r="F1" s="34" t="s">
        <v>366</v>
      </c>
    </row>
    <row r="2" ht="36.75" customHeight="1" spans="1:6">
      <c r="A2" s="103" t="str">
        <f>"2025"&amp;"年部门政府性基金预算支出预算表"</f>
        <v>2025年部门政府性基金预算支出预算表</v>
      </c>
      <c r="B2" s="104" t="s">
        <v>367</v>
      </c>
      <c r="C2" s="105"/>
      <c r="D2" s="106"/>
      <c r="E2" s="106"/>
      <c r="F2" s="106"/>
    </row>
    <row r="3" ht="18.75" customHeight="1" spans="1:6">
      <c r="A3" s="6" t="str">
        <f>"单位名称："&amp;"耿马傣族佤族自治县残疾人联合会"</f>
        <v>单位名称：耿马傣族佤族自治县残疾人联合会</v>
      </c>
      <c r="B3" s="6" t="s">
        <v>368</v>
      </c>
      <c r="C3" s="100"/>
      <c r="D3" s="102"/>
      <c r="E3" s="102"/>
      <c r="F3" s="34" t="s">
        <v>1</v>
      </c>
    </row>
    <row r="4" ht="18.75" customHeight="1" spans="1:6">
      <c r="A4" s="107" t="s">
        <v>181</v>
      </c>
      <c r="B4" s="108" t="s">
        <v>72</v>
      </c>
      <c r="C4" s="109" t="s">
        <v>73</v>
      </c>
      <c r="D4" s="12" t="s">
        <v>369</v>
      </c>
      <c r="E4" s="12"/>
      <c r="F4" s="13"/>
    </row>
    <row r="5" ht="18.75" customHeight="1" spans="1:6">
      <c r="A5" s="110"/>
      <c r="B5" s="111"/>
      <c r="C5" s="112"/>
      <c r="D5" s="93" t="s">
        <v>55</v>
      </c>
      <c r="E5" s="93" t="s">
        <v>74</v>
      </c>
      <c r="F5" s="93" t="s">
        <v>75</v>
      </c>
    </row>
    <row r="6" ht="18.75" customHeight="1" spans="1:6">
      <c r="A6" s="113">
        <v>1</v>
      </c>
      <c r="B6" s="114" t="s">
        <v>131</v>
      </c>
      <c r="C6" s="115">
        <v>3</v>
      </c>
      <c r="D6" s="116">
        <v>4</v>
      </c>
      <c r="E6" s="116">
        <v>5</v>
      </c>
      <c r="F6" s="116">
        <v>6</v>
      </c>
    </row>
    <row r="7" ht="18.75" customHeight="1" spans="1:6">
      <c r="A7" s="117"/>
      <c r="B7" s="81"/>
      <c r="C7" s="81"/>
      <c r="D7" s="23"/>
      <c r="E7" s="23"/>
      <c r="F7" s="23"/>
    </row>
    <row r="8" ht="18.75" customHeight="1" spans="1:6">
      <c r="A8" s="117"/>
      <c r="B8" s="81"/>
      <c r="C8" s="81"/>
      <c r="D8" s="23"/>
      <c r="E8" s="23"/>
      <c r="F8" s="23"/>
    </row>
    <row r="9" ht="18.75" customHeight="1" spans="1:6">
      <c r="A9" s="118" t="s">
        <v>55</v>
      </c>
      <c r="B9" s="119"/>
      <c r="C9" s="26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topLeftCell="D1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370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8"/>
      <c r="L2" s="5"/>
      <c r="M2" s="5"/>
      <c r="N2" s="5"/>
      <c r="O2" s="68"/>
      <c r="P2" s="68"/>
      <c r="Q2" s="5"/>
    </row>
    <row r="3" ht="18.75" customHeight="1" spans="1:17">
      <c r="A3" s="36" t="str">
        <f>"单位名称："&amp;"耿马傣族佤族自治县残疾人联合会"</f>
        <v>单位名称：耿马傣族佤族自治县残疾人联合会</v>
      </c>
      <c r="B3" s="8"/>
      <c r="C3" s="8"/>
      <c r="D3" s="8"/>
      <c r="E3" s="8"/>
      <c r="F3" s="8"/>
      <c r="G3" s="8"/>
      <c r="H3" s="8"/>
      <c r="I3" s="8"/>
      <c r="J3" s="8"/>
      <c r="O3" s="86"/>
      <c r="P3" s="86"/>
      <c r="Q3" s="34" t="s">
        <v>170</v>
      </c>
    </row>
    <row r="4" ht="18.75" customHeight="1" spans="1:17">
      <c r="A4" s="10" t="s">
        <v>371</v>
      </c>
      <c r="B4" s="71" t="s">
        <v>372</v>
      </c>
      <c r="C4" s="71" t="s">
        <v>373</v>
      </c>
      <c r="D4" s="71" t="s">
        <v>374</v>
      </c>
      <c r="E4" s="71" t="s">
        <v>375</v>
      </c>
      <c r="F4" s="71" t="s">
        <v>376</v>
      </c>
      <c r="G4" s="40" t="s">
        <v>188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ht="18.75" customHeight="1" spans="1:17">
      <c r="A5" s="15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377</v>
      </c>
      <c r="J5" s="74" t="s">
        <v>378</v>
      </c>
      <c r="K5" s="96" t="s">
        <v>379</v>
      </c>
      <c r="L5" s="89" t="s">
        <v>77</v>
      </c>
      <c r="M5" s="89"/>
      <c r="N5" s="89"/>
      <c r="O5" s="97"/>
      <c r="P5" s="98"/>
      <c r="Q5" s="76"/>
    </row>
    <row r="6" ht="27" customHeight="1" spans="1:17">
      <c r="A6" s="17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196</v>
      </c>
      <c r="O6" s="92" t="s">
        <v>66</v>
      </c>
      <c r="P6" s="77" t="s">
        <v>67</v>
      </c>
      <c r="Q6" s="76" t="s">
        <v>68</v>
      </c>
    </row>
    <row r="7" ht="18.75" customHeight="1" spans="1:17">
      <c r="A7" s="29">
        <v>1</v>
      </c>
      <c r="B7" s="93">
        <v>2</v>
      </c>
      <c r="C7" s="93">
        <v>3</v>
      </c>
      <c r="D7" s="29">
        <v>4</v>
      </c>
      <c r="E7" s="93">
        <v>5</v>
      </c>
      <c r="F7" s="93">
        <v>6</v>
      </c>
      <c r="G7" s="29">
        <v>7</v>
      </c>
      <c r="H7" s="93">
        <v>8</v>
      </c>
      <c r="I7" s="93">
        <v>9</v>
      </c>
      <c r="J7" s="29">
        <v>10</v>
      </c>
      <c r="K7" s="93">
        <v>11</v>
      </c>
      <c r="L7" s="93">
        <v>12</v>
      </c>
      <c r="M7" s="29">
        <v>13</v>
      </c>
      <c r="N7" s="93">
        <v>14</v>
      </c>
      <c r="O7" s="93">
        <v>15</v>
      </c>
      <c r="P7" s="29">
        <v>16</v>
      </c>
      <c r="Q7" s="93">
        <v>17</v>
      </c>
    </row>
    <row r="8" ht="18.75" customHeight="1" spans="1:17">
      <c r="A8" s="79"/>
      <c r="B8" s="80"/>
      <c r="C8" s="80"/>
      <c r="D8" s="80"/>
      <c r="E8" s="94"/>
      <c r="F8" s="95"/>
      <c r="G8" s="95"/>
      <c r="H8" s="95"/>
      <c r="I8" s="95"/>
      <c r="J8" s="95"/>
      <c r="K8" s="95"/>
      <c r="L8" s="95"/>
      <c r="M8" s="95"/>
      <c r="N8" s="95"/>
      <c r="O8" s="99"/>
      <c r="P8" s="95"/>
      <c r="Q8" s="95"/>
    </row>
    <row r="9" ht="18.75" customHeight="1" spans="1:17">
      <c r="A9" s="79"/>
      <c r="B9" s="80"/>
      <c r="C9" s="80"/>
      <c r="D9" s="80"/>
      <c r="E9" s="94"/>
      <c r="F9" s="95"/>
      <c r="G9" s="95"/>
      <c r="H9" s="95"/>
      <c r="I9" s="95"/>
      <c r="J9" s="95"/>
      <c r="K9" s="95"/>
      <c r="L9" s="95"/>
      <c r="M9" s="95"/>
      <c r="N9" s="95"/>
      <c r="O9" s="99"/>
      <c r="P9" s="95"/>
      <c r="Q9" s="95"/>
    </row>
    <row r="10" ht="18.75" customHeight="1" spans="1:17">
      <c r="A10" s="82" t="s">
        <v>55</v>
      </c>
      <c r="B10" s="26"/>
      <c r="C10" s="26"/>
      <c r="D10" s="26"/>
      <c r="E10" s="26"/>
      <c r="F10" s="95"/>
      <c r="G10" s="95"/>
      <c r="H10" s="95"/>
      <c r="I10" s="95"/>
      <c r="J10" s="95"/>
      <c r="K10" s="95"/>
      <c r="L10" s="95"/>
      <c r="M10" s="95"/>
      <c r="N10" s="95"/>
      <c r="O10" s="99"/>
      <c r="P10" s="95"/>
      <c r="Q10" s="95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380</v>
      </c>
    </row>
    <row r="2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ht="18.75" customHeight="1" spans="1:14">
      <c r="A3" s="56" t="str">
        <f>"单位名称："&amp;"耿马傣族佤族自治县残疾人联合会"</f>
        <v>单位名称：耿马傣族佤族自治县残疾人联合会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170</v>
      </c>
    </row>
    <row r="4" ht="18.75" customHeight="1" spans="1:14">
      <c r="A4" s="10" t="s">
        <v>371</v>
      </c>
      <c r="B4" s="71" t="s">
        <v>381</v>
      </c>
      <c r="C4" s="72" t="s">
        <v>382</v>
      </c>
      <c r="D4" s="40" t="s">
        <v>188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ht="18.75" customHeight="1" spans="1:14">
      <c r="A5" s="15"/>
      <c r="B5" s="74"/>
      <c r="C5" s="75"/>
      <c r="D5" s="74" t="s">
        <v>55</v>
      </c>
      <c r="E5" s="74" t="s">
        <v>58</v>
      </c>
      <c r="F5" s="74" t="s">
        <v>383</v>
      </c>
      <c r="G5" s="74" t="s">
        <v>378</v>
      </c>
      <c r="H5" s="75" t="s">
        <v>379</v>
      </c>
      <c r="I5" s="89" t="s">
        <v>77</v>
      </c>
      <c r="J5" s="89"/>
      <c r="K5" s="89"/>
      <c r="L5" s="90"/>
      <c r="M5" s="91"/>
      <c r="N5" s="76"/>
    </row>
    <row r="6" ht="27" customHeight="1" spans="1:14">
      <c r="A6" s="17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196</v>
      </c>
      <c r="L6" s="92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55</v>
      </c>
      <c r="B10" s="26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showZeros="0" workbookViewId="0">
      <selection activeCell="A1" sqref="A1"/>
    </sheetView>
  </sheetViews>
  <sheetFormatPr defaultColWidth="9.14285714285714" defaultRowHeight="14.25" customHeight="1" outlineLevelRow="5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4"/>
      <c r="H1" s="33" t="s">
        <v>384</v>
      </c>
    </row>
    <row r="2" ht="27.75" customHeight="1" spans="1:8">
      <c r="A2" s="55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6" t="str">
        <f>"单位名称："&amp;"耿马傣族佤族自治县残疾人联合会"</f>
        <v>单位名称：耿马傣族佤族自治县残疾人联合会</v>
      </c>
      <c r="B3" s="57"/>
      <c r="C3" s="57"/>
      <c r="D3" s="58"/>
      <c r="E3" s="59"/>
      <c r="F3" s="59"/>
      <c r="G3" s="59"/>
      <c r="H3" s="33" t="s">
        <v>170</v>
      </c>
    </row>
    <row r="4" ht="18.75" customHeight="1" spans="1:8">
      <c r="A4" s="27" t="s">
        <v>385</v>
      </c>
      <c r="B4" s="11" t="s">
        <v>188</v>
      </c>
      <c r="C4" s="12"/>
      <c r="D4" s="12"/>
      <c r="E4" s="11" t="s">
        <v>386</v>
      </c>
      <c r="F4" s="12"/>
      <c r="G4" s="12"/>
      <c r="H4" s="13"/>
    </row>
    <row r="5" ht="18.75" customHeight="1" spans="1:8">
      <c r="A5" s="29"/>
      <c r="B5" s="28" t="s">
        <v>55</v>
      </c>
      <c r="C5" s="10" t="s">
        <v>58</v>
      </c>
      <c r="D5" s="60" t="s">
        <v>383</v>
      </c>
      <c r="E5" s="61" t="s">
        <v>387</v>
      </c>
      <c r="F5" s="61" t="s">
        <v>387</v>
      </c>
      <c r="G5" s="61" t="s">
        <v>387</v>
      </c>
      <c r="H5" s="62" t="s">
        <v>387</v>
      </c>
    </row>
    <row r="6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"/>
  <sheetViews>
    <sheetView showZeros="0" workbookViewId="0">
      <selection activeCell="A1" sqref="A1"/>
    </sheetView>
  </sheetViews>
  <sheetFormatPr defaultColWidth="9.14285714285714" defaultRowHeight="12" customHeight="1" outlineLevelRow="4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3" t="s">
        <v>388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"单位名称："&amp;"耿马傣族佤族自治县残疾人联合会"</f>
        <v>单位名称：耿马傣族佤族自治县残疾人联合会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302</v>
      </c>
      <c r="B4" s="42" t="s">
        <v>303</v>
      </c>
      <c r="C4" s="42" t="s">
        <v>304</v>
      </c>
      <c r="D4" s="42" t="s">
        <v>305</v>
      </c>
      <c r="E4" s="42" t="s">
        <v>306</v>
      </c>
      <c r="F4" s="53" t="s">
        <v>307</v>
      </c>
      <c r="G4" s="42" t="s">
        <v>308</v>
      </c>
      <c r="H4" s="53" t="s">
        <v>309</v>
      </c>
      <c r="I4" s="53" t="s">
        <v>310</v>
      </c>
      <c r="J4" s="42" t="s">
        <v>311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</sheetData>
  <mergeCells count="2">
    <mergeCell ref="A2:J2"/>
    <mergeCell ref="A3:H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4" t="s">
        <v>389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"单位名称："&amp;"耿马傣族佤族自治县残疾人联合会"</f>
        <v>单位名称：耿马傣族佤族自治县残疾人联合会</v>
      </c>
      <c r="B3" s="7"/>
      <c r="C3" s="37"/>
      <c r="H3" s="38" t="s">
        <v>170</v>
      </c>
    </row>
    <row r="4" ht="18.75" customHeight="1" spans="1:8">
      <c r="A4" s="10" t="s">
        <v>181</v>
      </c>
      <c r="B4" s="10" t="s">
        <v>390</v>
      </c>
      <c r="C4" s="10" t="s">
        <v>391</v>
      </c>
      <c r="D4" s="10" t="s">
        <v>392</v>
      </c>
      <c r="E4" s="10" t="s">
        <v>393</v>
      </c>
      <c r="F4" s="39" t="s">
        <v>394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375</v>
      </c>
      <c r="G5" s="42" t="s">
        <v>395</v>
      </c>
      <c r="H5" s="42" t="s">
        <v>396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55</v>
      </c>
      <c r="B8" s="48"/>
      <c r="C8" s="48"/>
      <c r="D8" s="48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397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"单位名称："&amp;"耿马傣族佤族自治县残疾人联合会"</f>
        <v>单位名称：耿马傣族佤族自治县残疾人联合会</v>
      </c>
      <c r="B3" s="7"/>
      <c r="C3" s="7"/>
      <c r="D3" s="7"/>
      <c r="E3" s="7"/>
      <c r="F3" s="7"/>
      <c r="G3" s="7"/>
      <c r="H3" s="8"/>
      <c r="I3" s="8"/>
      <c r="J3" s="8"/>
      <c r="K3" s="3" t="s">
        <v>170</v>
      </c>
    </row>
    <row r="4" ht="18.75" customHeight="1" spans="1:11">
      <c r="A4" s="9" t="s">
        <v>276</v>
      </c>
      <c r="B4" s="9" t="s">
        <v>183</v>
      </c>
      <c r="C4" s="9" t="s">
        <v>277</v>
      </c>
      <c r="D4" s="10" t="s">
        <v>184</v>
      </c>
      <c r="E4" s="10" t="s">
        <v>185</v>
      </c>
      <c r="F4" s="10" t="s">
        <v>278</v>
      </c>
      <c r="G4" s="10" t="s">
        <v>279</v>
      </c>
      <c r="H4" s="27" t="s">
        <v>55</v>
      </c>
      <c r="I4" s="11" t="s">
        <v>398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1"/>
      <c r="J8" s="31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2" t="s">
        <v>55</v>
      </c>
      <c r="B10" s="32"/>
      <c r="C10" s="32"/>
      <c r="D10" s="32"/>
      <c r="E10" s="32"/>
      <c r="F10" s="32"/>
      <c r="G10" s="32"/>
      <c r="H10" s="31"/>
      <c r="I10" s="31"/>
      <c r="J10" s="31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8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399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"单位名称："&amp;"耿马傣族佤族自治县残疾人联合会"</f>
        <v>单位名称：耿马傣族佤族自治县残疾人联合会</v>
      </c>
      <c r="B3" s="7"/>
      <c r="C3" s="7"/>
      <c r="D3" s="7"/>
      <c r="E3" s="8"/>
      <c r="F3" s="8"/>
      <c r="G3" s="3" t="s">
        <v>170</v>
      </c>
    </row>
    <row r="4" ht="18.75" customHeight="1" spans="1:7">
      <c r="A4" s="9" t="s">
        <v>277</v>
      </c>
      <c r="B4" s="9" t="s">
        <v>276</v>
      </c>
      <c r="C4" s="9" t="s">
        <v>183</v>
      </c>
      <c r="D4" s="10" t="s">
        <v>400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70</v>
      </c>
      <c r="B8" s="21"/>
      <c r="C8" s="21"/>
      <c r="D8" s="22"/>
      <c r="E8" s="23">
        <v>404800</v>
      </c>
      <c r="F8" s="23"/>
      <c r="G8" s="23"/>
    </row>
    <row r="9" ht="18.75" customHeight="1" spans="1:7">
      <c r="A9" s="24" t="s">
        <v>70</v>
      </c>
      <c r="B9" s="20"/>
      <c r="C9" s="20"/>
      <c r="D9" s="22"/>
      <c r="E9" s="23">
        <v>404800</v>
      </c>
      <c r="F9" s="23"/>
      <c r="G9" s="23"/>
    </row>
    <row r="10" ht="18.75" customHeight="1" spans="1:7">
      <c r="A10" s="25"/>
      <c r="B10" s="20" t="s">
        <v>401</v>
      </c>
      <c r="C10" s="20" t="s">
        <v>287</v>
      </c>
      <c r="D10" s="22" t="s">
        <v>402</v>
      </c>
      <c r="E10" s="23">
        <v>20000</v>
      </c>
      <c r="F10" s="23"/>
      <c r="G10" s="23"/>
    </row>
    <row r="11" ht="18.75" customHeight="1" spans="1:7">
      <c r="A11" s="25"/>
      <c r="B11" s="20" t="s">
        <v>401</v>
      </c>
      <c r="C11" s="20" t="s">
        <v>282</v>
      </c>
      <c r="D11" s="22" t="s">
        <v>402</v>
      </c>
      <c r="E11" s="23">
        <v>20000</v>
      </c>
      <c r="F11" s="23"/>
      <c r="G11" s="23"/>
    </row>
    <row r="12" ht="18.75" customHeight="1" spans="1:7">
      <c r="A12" s="25"/>
      <c r="B12" s="20" t="s">
        <v>401</v>
      </c>
      <c r="C12" s="20" t="s">
        <v>293</v>
      </c>
      <c r="D12" s="22" t="s">
        <v>402</v>
      </c>
      <c r="E12" s="23">
        <v>20000</v>
      </c>
      <c r="F12" s="23"/>
      <c r="G12" s="23"/>
    </row>
    <row r="13" ht="18.75" customHeight="1" spans="1:7">
      <c r="A13" s="25"/>
      <c r="B13" s="20" t="s">
        <v>401</v>
      </c>
      <c r="C13" s="20" t="s">
        <v>285</v>
      </c>
      <c r="D13" s="22" t="s">
        <v>402</v>
      </c>
      <c r="E13" s="23">
        <v>50000</v>
      </c>
      <c r="F13" s="23"/>
      <c r="G13" s="23"/>
    </row>
    <row r="14" ht="18.75" customHeight="1" spans="1:7">
      <c r="A14" s="25"/>
      <c r="B14" s="20" t="s">
        <v>401</v>
      </c>
      <c r="C14" s="20" t="s">
        <v>289</v>
      </c>
      <c r="D14" s="22" t="s">
        <v>402</v>
      </c>
      <c r="E14" s="23">
        <v>50000</v>
      </c>
      <c r="F14" s="23"/>
      <c r="G14" s="23"/>
    </row>
    <row r="15" ht="18.75" customHeight="1" spans="1:7">
      <c r="A15" s="25"/>
      <c r="B15" s="20" t="s">
        <v>401</v>
      </c>
      <c r="C15" s="20" t="s">
        <v>295</v>
      </c>
      <c r="D15" s="22" t="s">
        <v>402</v>
      </c>
      <c r="E15" s="23">
        <v>24000</v>
      </c>
      <c r="F15" s="23"/>
      <c r="G15" s="23"/>
    </row>
    <row r="16" ht="18.75" customHeight="1" spans="1:7">
      <c r="A16" s="25"/>
      <c r="B16" s="20" t="s">
        <v>401</v>
      </c>
      <c r="C16" s="20" t="s">
        <v>299</v>
      </c>
      <c r="D16" s="22" t="s">
        <v>402</v>
      </c>
      <c r="E16" s="23">
        <v>160000</v>
      </c>
      <c r="F16" s="23"/>
      <c r="G16" s="23"/>
    </row>
    <row r="17" ht="18.75" customHeight="1" spans="1:7">
      <c r="A17" s="25"/>
      <c r="B17" s="20" t="s">
        <v>401</v>
      </c>
      <c r="C17" s="20" t="s">
        <v>297</v>
      </c>
      <c r="D17" s="22" t="s">
        <v>402</v>
      </c>
      <c r="E17" s="23">
        <v>60800</v>
      </c>
      <c r="F17" s="23"/>
      <c r="G17" s="23"/>
    </row>
    <row r="18" ht="18.75" customHeight="1" spans="1:7">
      <c r="A18" s="22" t="s">
        <v>55</v>
      </c>
      <c r="B18" s="26"/>
      <c r="C18" s="26"/>
      <c r="D18" s="26"/>
      <c r="E18" s="23">
        <v>404800</v>
      </c>
      <c r="F18" s="23"/>
      <c r="G18" s="23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2025-01-27T02:10:00Z</dcterms:created>
  <dcterms:modified xsi:type="dcterms:W3CDTF">2025-02-08T03:28:09Z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063F3FE0A448448FBB45EBEBDC790A6C_12</vt:lpwstr>
  </property>
</Properties>
</file>