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<sst xmlns="http://schemas.openxmlformats.org/spreadsheetml/2006/main" count="1925" uniqueCount="632">
  <si>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</si>
  <si>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</si>
  <si>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</si>
  <si>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</si>
  <si>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</si>
  <si>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</si>
  <si>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</si>
  <si>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</si>
  <si>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</si>
  <si>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</si>
  <si>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</si>
  <si>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</si>
  <si>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</si>
  <si>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</si>
  <si>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</si>
  <si>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</si>
  <si>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</si>
  <si>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</si>
  <si>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</si>
  <si>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</si>
  <si>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</si>
  <si>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</si>
  <si>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</si>
  <si>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</si>
  <si>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</si>
  <si>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</si>
  <si>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</si>
  <si>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</si>
  <si>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</si>
  <si>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</si>
  <si>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</si>
  <si>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</si>
  <si>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</si>
  <si>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</si>
  <si>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</si>
  <si>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</si>
  <si>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</si>
  <si>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</si>
  <si>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</si>
  <si>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</si>
  <si>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</si>
  <si>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</si>
  <si>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</si>
  <si>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</si>
  <si>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</si>
  <si>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</si>
  <si>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</si>
  <si>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</si>
  <si>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</si>
  <si>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</si>
  <si>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</si>
  <si>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</si>
  <si>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</si>
  <si>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</si>
  <si>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</si>
  <si>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</si>
  <si>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</si>
  <si>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</si>
  <si>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</si>
  <si>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</si>
  <si>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</si>
  <si>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</si>
  <si>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</si>
  <si>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</si>
  <si>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</si>
  <si>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</si>
  <si>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</si>
  <si>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</si>
  <si>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</si>
  <si>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111001</t>
  </si>
  <si>
    <t>耿马傣族佤族自治县公安局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</si>
  <si>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</si>
  <si>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</si>
  <si>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</si>
  <si>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</si>
  <si>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</si>
  <si>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</si>
  <si>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</si>
  <si>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</si>
  <si>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</si>
  <si>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</si>
  <si>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</si>
  <si>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</si>
  <si>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204</t>
  </si>
  <si>
    <t>公共安全支出</t>
  </si>
  <si>
    <t>208</t>
  </si>
  <si>
    <t>社会保障和就业支出</t>
  </si>
  <si>
    <t>210</t>
  </si>
  <si>
    <t>卫生健康支出</t>
  </si>
  <si>
    <t>221</t>
  </si>
  <si>
    <t>住房保障支出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</si>
  <si>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</si>
  <si>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</si>
  <si>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</si>
  <si>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</si>
  <si>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</si>
  <si>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</si>
  <si>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</si>
  <si>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</si>
  <si>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</si>
  <si>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</si>
  <si>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</si>
  <si>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</si>
  <si>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</si>
  <si>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</si>
  <si>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</si>
  <si>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</si>
  <si>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</si>
  <si>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</si>
  <si>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</si>
  <si>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</si>
  <si>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</si>
  <si>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</si>
  <si>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</si>
  <si>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</si>
  <si>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</si>
  <si>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</si>
  <si>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</si>
  <si>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</si>
  <si>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</si>
  <si>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</si>
  <si>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</si>
  <si>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</si>
  <si>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</si>
  <si>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</si>
  <si>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</si>
  <si>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</si>
  <si>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</si>
  <si>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</si>
  <si>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</si>
  <si>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</si>
  <si>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</si>
  <si>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</si>
  <si>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</si>
  <si>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</si>
  <si>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</si>
  <si>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</si>
  <si>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</si>
  <si>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20402</t>
  </si>
  <si>
    <t>公安</t>
  </si>
  <si>
    <t>2040201</t>
  </si>
  <si>
    <t>行政运行</t>
  </si>
  <si>
    <t>2040219</t>
  </si>
  <si>
    <t>信息化建设</t>
  </si>
  <si>
    <t>2040220</t>
  </si>
  <si>
    <t>执法办案</t>
  </si>
  <si>
    <t>2040299</t>
  </si>
  <si>
    <t>其他公安支出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</si>
  <si>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</si>
  <si>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</si>
  <si>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</si>
  <si>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</si>
  <si>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</si>
  <si>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</si>
  <si>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</si>
  <si>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</si>
  <si>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</si>
  <si>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</si>
  <si>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</si>
  <si>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</si>
  <si>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</si>
  <si>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</si>
  <si>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</si>
  <si>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</si>
  <si>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22102</t>
  </si>
  <si>
    <t>住房改革支出</t>
  </si>
  <si>
    <t>2210201</t>
  </si>
  <si>
    <t>住房公积金</t>
  </si>
  <si>
    <t>预算03表</t>
  </si>
  <si>
    <t>一般公共预算“三公”经费支出预算表</t>
  </si>
  <si>
    <t>单位：元</t>
  </si>
  <si>
    <t>“三公”经费上年合计</t>
  </si>
  <si>
    <t>“三公”经费当年合计</t>
  </si>
  <si>
    <t>因公出国（境）费</t>
  </si>
  <si>
    <t>公务用车购置及运行费</t>
  </si>
  <si>
    <t>公务接待费</t>
  </si>
  <si>
    <t>上年数</t>
  </si>
  <si>
    <t>当年数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</si>
  <si>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</si>
  <si>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</si>
  <si>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</si>
  <si>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</si>
  <si>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</si>
  <si>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</si>
  <si>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</si>
  <si>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</si>
  <si>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</si>
  <si>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</si>
  <si>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</si>
  <si>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</si>
  <si>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</si>
  <si>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</si>
  <si>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</si>
  <si>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</si>
  <si>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</si>
  <si>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</si>
  <si>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</si>
  <si>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</si>
  <si>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530926210000000001509</t>
  </si>
  <si>
    <t>行政人员工资支出</t>
  </si>
  <si>
    <t>30101</t>
  </si>
  <si>
    <t>基本工资</t>
  </si>
  <si>
    <t>30102</t>
  </si>
  <si>
    <t>津贴补贴</t>
  </si>
  <si>
    <t>530926241100002327674</t>
  </si>
  <si>
    <t>乡镇岗位补贴（行政）</t>
  </si>
  <si>
    <t>30103</t>
  </si>
  <si>
    <t>奖金</t>
  </si>
  <si>
    <t>530926231100001391301</t>
  </si>
  <si>
    <t>行政人员绩效考核奖励（2017年提高部分）</t>
  </si>
  <si>
    <t>530926210000000001510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</si>
  <si>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</si>
  <si>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</si>
  <si>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</si>
  <si>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</si>
  <si>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</si>
  <si>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</si>
  <si>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</si>
  <si>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</si>
  <si>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</si>
  <si>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</si>
  <si>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</si>
  <si>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</si>
  <si>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</si>
  <si>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</si>
  <si>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</si>
  <si>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</si>
  <si>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</si>
  <si>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530926210000000001512</t>
  </si>
  <si>
    <t>30113</t>
  </si>
  <si>
    <t>530926210000000001518</t>
  </si>
  <si>
    <t>一般公用经费</t>
  </si>
  <si>
    <t>30205</t>
  </si>
  <si>
    <t>水费</t>
  </si>
  <si>
    <t>30206</t>
  </si>
  <si>
    <t>电费</t>
  </si>
  <si>
    <t>30211</t>
  </si>
  <si>
    <t>差旅费</t>
  </si>
  <si>
    <t>30213</t>
  </si>
  <si>
    <t>维修（护）费</t>
  </si>
  <si>
    <t>30227</t>
  </si>
  <si>
    <t>委托业务费</t>
  </si>
  <si>
    <t>30207</t>
  </si>
  <si>
    <t>邮电费</t>
  </si>
  <si>
    <t>530926241100002343610</t>
  </si>
  <si>
    <t>公务接待费（公用经费）</t>
  </si>
  <si>
    <t>30217</t>
  </si>
  <si>
    <t>31002</t>
  </si>
  <si>
    <t>办公设备购置</t>
  </si>
  <si>
    <t>30201</t>
  </si>
  <si>
    <t>办公费</t>
  </si>
  <si>
    <t>30209</t>
  </si>
  <si>
    <t>物业管理费</t>
  </si>
  <si>
    <t>30226</t>
  </si>
  <si>
    <t>劳务费</t>
  </si>
  <si>
    <t>31006</t>
  </si>
  <si>
    <t>大型修缮</t>
  </si>
  <si>
    <t>530926231100001455634</t>
  </si>
  <si>
    <t>留置看护警服装装备费</t>
  </si>
  <si>
    <t>530926210000000001517</t>
  </si>
  <si>
    <t>工会经费</t>
  </si>
  <si>
    <t>30228</t>
  </si>
  <si>
    <t>530926210000000001515</t>
  </si>
  <si>
    <t>公务用车运行维护费</t>
  </si>
  <si>
    <t>30231</t>
  </si>
  <si>
    <t>530926210000000001516</t>
  </si>
  <si>
    <t>行政人员公务交通补贴</t>
  </si>
  <si>
    <t>30239</t>
  </si>
  <si>
    <t>其他交通费用</t>
  </si>
  <si>
    <t>530926251100003814933</t>
  </si>
  <si>
    <t>残疾人就业保障金</t>
  </si>
  <si>
    <t>30299</t>
  </si>
  <si>
    <t>其他商品和服务支出</t>
  </si>
  <si>
    <t>530926210000000001513</t>
  </si>
  <si>
    <t>离退休费</t>
  </si>
  <si>
    <t>30302</t>
  </si>
  <si>
    <t>退休费</t>
  </si>
  <si>
    <t>530926231100001391346</t>
  </si>
  <si>
    <t>社区戒毒康复专职人员</t>
  </si>
  <si>
    <t>30305</t>
  </si>
  <si>
    <t>生活补助</t>
  </si>
  <si>
    <t>530926231100001391336</t>
  </si>
  <si>
    <t>警务辅助人员住房公积金</t>
  </si>
  <si>
    <t>530926251100003825854</t>
  </si>
  <si>
    <t>公益性岗位住房公积金</t>
  </si>
  <si>
    <t>530926231100001391341</t>
  </si>
  <si>
    <t>留置看护警务辅助人员</t>
  </si>
  <si>
    <t>530926231100001391285</t>
  </si>
  <si>
    <t>看守所在押人员保障经费</t>
  </si>
  <si>
    <t>530926231100001391338</t>
  </si>
  <si>
    <t>拘留人员给养费</t>
  </si>
  <si>
    <t>530926231100001391318</t>
  </si>
  <si>
    <t>机关事业单位职工遗属生活补助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</si>
  <si>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</si>
  <si>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</si>
  <si>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</si>
  <si>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</si>
  <si>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</si>
  <si>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</si>
  <si>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</si>
  <si>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</si>
  <si>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</si>
  <si>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2025年春节慰问经费</t>
  </si>
  <si>
    <t>专项业务类</t>
  </si>
  <si>
    <t>530926251100004069270</t>
  </si>
  <si>
    <t>项目经费</t>
  </si>
  <si>
    <t>事业发展类</t>
  </si>
  <si>
    <t>530926251100004080083</t>
  </si>
  <si>
    <t>30218</t>
  </si>
  <si>
    <t>专用材料费</t>
  </si>
  <si>
    <t>“十三五”大兴、芒洪、贺派所业务用房建设项目县级配套补助资金</t>
  </si>
  <si>
    <t>530926221100000278492</t>
  </si>
  <si>
    <t>30901</t>
  </si>
  <si>
    <t>房屋建筑物购建</t>
  </si>
  <si>
    <t>530926241100002377121</t>
  </si>
  <si>
    <t>530926251100003809155</t>
  </si>
  <si>
    <t>30214</t>
  </si>
  <si>
    <t>租赁费</t>
  </si>
  <si>
    <t>城区派出所业务用房搬迁改造经费</t>
  </si>
  <si>
    <t>530926241100002377125</t>
  </si>
  <si>
    <t>530926210000000003130</t>
  </si>
  <si>
    <t>党员教育实训基地建设经费</t>
  </si>
  <si>
    <t>530926231100001362968</t>
  </si>
  <si>
    <t>530926241100002377180</t>
  </si>
  <si>
    <t>530926241100002377162</t>
  </si>
  <si>
    <t>31007</t>
  </si>
  <si>
    <t>信息网络及软件购置更新</t>
  </si>
  <si>
    <t>耿马县公安局辅警人员工资补助经费</t>
  </si>
  <si>
    <t>530926210000000001394</t>
  </si>
  <si>
    <t>30224</t>
  </si>
  <si>
    <t>被装购置费</t>
  </si>
  <si>
    <t>耿马县看守所伙房功能改造提升项目经费</t>
  </si>
  <si>
    <t>530926251100003809095</t>
  </si>
  <si>
    <t>耿马县平安城市视频监控系统网络租用、运行维护经费</t>
  </si>
  <si>
    <t>530926241100002377159</t>
  </si>
  <si>
    <t>530926241100002377165</t>
  </si>
  <si>
    <t>530926241100002377178</t>
  </si>
  <si>
    <t>30905</t>
  </si>
  <si>
    <t>基础设施建设</t>
  </si>
  <si>
    <t>530926241100002377161</t>
  </si>
  <si>
    <t>530926251100003805439</t>
  </si>
  <si>
    <t>耿马自治县公安局烟草辅警工资待遇经费</t>
  </si>
  <si>
    <t>530926241100003015302</t>
  </si>
  <si>
    <t>530926241100003001567</t>
  </si>
  <si>
    <t>30907</t>
  </si>
  <si>
    <t>孟定派出所党员活动室、综合指挥室、清廉文化园功能改造提升项目资金</t>
  </si>
  <si>
    <t>530926241100003135012</t>
  </si>
  <si>
    <t>孟定派出所社区警务队用房功能改造提升项目资金</t>
  </si>
  <si>
    <t>530926241100003135001</t>
  </si>
  <si>
    <t>530926241100002377143</t>
  </si>
  <si>
    <t>530926210000000003332</t>
  </si>
  <si>
    <t>案件协助办案经费</t>
  </si>
  <si>
    <t>530926251100004080508</t>
  </si>
  <si>
    <t>实物公章刻制及发放成本补助经费</t>
  </si>
  <si>
    <t>530926231100001544114</t>
  </si>
  <si>
    <t>市公安局案件补助经费</t>
  </si>
  <si>
    <t>530926251100004080499</t>
  </si>
  <si>
    <t>530926231100001363143</t>
  </si>
  <si>
    <t>31005</t>
  </si>
  <si>
    <t>烟草工作协调经费</t>
  </si>
  <si>
    <t>530926241100002780627</t>
  </si>
  <si>
    <t>530926241100002377141</t>
  </si>
  <si>
    <t>530926221100000662726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</si>
  <si>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</si>
  <si>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</si>
  <si>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</si>
  <si>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</si>
  <si>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</si>
  <si>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</si>
  <si>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</si>
  <si>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</si>
  <si>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</si>
  <si>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</si>
  <si>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</si>
  <si>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通过实施耿马县看守所伙房功能改造提升项目，完成禁闭室改造建设2个，以消除安全隐患，保障监室食品卫生安全，避免批量感染疾病、确保食物中毒事件0发生。</t>
  </si>
  <si>
    <t>产出指标</t>
  </si>
  <si>
    <t>数量指标</t>
  </si>
  <si>
    <t>改造禁闭室数量</t>
  </si>
  <si>
    <t>=</t>
  </si>
  <si>
    <t>个</t>
  </si>
  <si>
    <t>定量指标</t>
  </si>
  <si>
    <t>反映改造禁闭室数量</t>
  </si>
  <si>
    <t>通过实施耿马县看守所在押人员伙房功能改造提升项目，完成禁闭室改造建设2个，以消除安全隐患，保障监室在押人员食品卫生安全，避免在押人员批量感染疾病、确保食物中毒事件0发生。</t>
  </si>
  <si>
    <t>食品中毒事件发生数量</t>
  </si>
  <si>
    <t>0</t>
  </si>
  <si>
    <t>%</t>
  </si>
  <si>
    <t>反映项目实施对在押人员食品安全的影响</t>
  </si>
  <si>
    <t>质量指标</t>
  </si>
  <si>
    <t>项目是否验收合格</t>
  </si>
  <si>
    <t>是/否</t>
  </si>
  <si>
    <t>反映项目验收是否合格</t>
  </si>
  <si>
    <t>时效指标</t>
  </si>
  <si>
    <t>项目完成时限</t>
  </si>
  <si>
    <t>年内完成</t>
  </si>
  <si>
    <t>反映项目完成时间</t>
  </si>
  <si>
    <t>成本指标</t>
  </si>
  <si>
    <t>经济成本指标</t>
  </si>
  <si>
    <t>&lt;=</t>
  </si>
  <si>
    <t>20.44</t>
  </si>
  <si>
    <t>万元</t>
  </si>
  <si>
    <t>反映项目实施成本</t>
  </si>
  <si>
    <t>效益指标</t>
  </si>
  <si>
    <t>可持续影响</t>
  </si>
  <si>
    <t>保障看守所饮食安全</t>
  </si>
  <si>
    <t>有效保障</t>
  </si>
  <si>
    <t>定性指标</t>
  </si>
  <si>
    <t>反映项目实施对看守所在押人员饮食安全保障的影响。</t>
  </si>
  <si>
    <t>满意度指标</t>
  </si>
  <si>
    <t>服务对象满意度</t>
  </si>
  <si>
    <t>对饮食安全的满意度</t>
  </si>
  <si>
    <t>&gt;=</t>
  </si>
  <si>
    <t>90</t>
  </si>
  <si>
    <t>反映看守所在押人员对饮食安全的满意情况</t>
  </si>
  <si>
    <t>1、通过春节期间对74名退休干部发放15100元慰问金进行慰问，使退休干部感受组织的关心关怀。
2、通过安排2025年春节慰问基层政法单位经费15000.00元，开展春节慰问，以表彰先进，鼓舞士气，激励广大基层干警奋勇争先，干事创业的激情。</t>
  </si>
  <si>
    <t>慰问退休干部人员数</t>
  </si>
  <si>
    <t>74</t>
  </si>
  <si>
    <t>人</t>
  </si>
  <si>
    <t>反映春节慰问退休干部人员数</t>
  </si>
  <si>
    <t>资金使用合规率</t>
  </si>
  <si>
    <t>100</t>
  </si>
  <si>
    <t>反映对下达的慰问金使用是否符合规定</t>
  </si>
  <si>
    <t>30100</t>
  </si>
  <si>
    <t>元</t>
  </si>
  <si>
    <t>反映经费保障情况</t>
  </si>
  <si>
    <t>社会效益</t>
  </si>
  <si>
    <t>做好退休干部关心关怀工作</t>
  </si>
  <si>
    <t>持续提升</t>
  </si>
  <si>
    <t>反映慰问金对开展退休老干工作的影响</t>
  </si>
  <si>
    <t>被慰问对象对慰问金发放满意度</t>
  </si>
  <si>
    <t>反映被慰问对象对慰问金发放满意情况</t>
  </si>
  <si>
    <t>通过为新开办企业免费刻制1套3枚实物公章并同步发放电子印章，完成2023年度支付成本约42.98万元，进一步优化我县营商环境，降低企业开办成本，提升企业开办便利度。</t>
  </si>
  <si>
    <t>免费刻制实物公章和发放电子印章新开办企业数</t>
  </si>
  <si>
    <t>300</t>
  </si>
  <si>
    <t>户</t>
  </si>
  <si>
    <t>反映年度免费刻章企业数</t>
  </si>
  <si>
    <t>为新开办企业免费刻制实物公章和发放电子印章率</t>
  </si>
  <si>
    <t>反映为新开办企业免费刻章情况</t>
  </si>
  <si>
    <t>25</t>
  </si>
  <si>
    <t>反映免费刻章成本支付情况</t>
  </si>
  <si>
    <t>优化营商环境</t>
  </si>
  <si>
    <t>持续做好</t>
  </si>
  <si>
    <t>反映为新开办企业免费刻章对优化营商环境的影响</t>
  </si>
  <si>
    <t>新开办企业人员对免费刻章满意度</t>
  </si>
  <si>
    <t>反映新开办企业人员对免费刻章的满意度</t>
  </si>
  <si>
    <t>通过投入城区派出所业务用房搬迁改造经费，及时解决城区派出业务用房急需搬迁改造的情况，进一步提升城区派出所的职能职责及服务能力。</t>
  </si>
  <si>
    <t>支持搬迁改造项目</t>
  </si>
  <si>
    <t>4</t>
  </si>
  <si>
    <t>反映支持城区派出所改造项目数量</t>
  </si>
  <si>
    <t>通过投入城区派出所枪械库改造经费8万元，食堂改造经费30万元，值班宿舍改造经费25万元，勤务指挥室改造需经费25万元，及时解决城区派出所相关功能及业务用房急需搬迁改造的情况，进一步提升城区派出所的职能职责及服务能力。</t>
  </si>
  <si>
    <t>搬迁改造项目验收合格率</t>
  </si>
  <si>
    <t>反映对改造项目验收情况</t>
  </si>
  <si>
    <t>88</t>
  </si>
  <si>
    <t>反映搬迁改造所需经费</t>
  </si>
  <si>
    <t>提升派出所职能职责及服务能力</t>
  </si>
  <si>
    <t>稳步提升</t>
  </si>
  <si>
    <t>反映搬迁改造后对履行职能职责的提升作用</t>
  </si>
  <si>
    <t>人民群众对公安派出所工作的满意度</t>
  </si>
  <si>
    <t>反映人民群众对公安派出所工作的满意情况</t>
  </si>
  <si>
    <t>通过保障烟草工作协调经费52.5万元，支持公安机关开展打击涉烟违法犯罪等公安业务工作。</t>
  </si>
  <si>
    <t>烟草工作协调经费支持公安机关数量</t>
  </si>
  <si>
    <t>反映烟草工作协调经费支持公安机关数量</t>
  </si>
  <si>
    <t>烟草工作经费支出</t>
  </si>
  <si>
    <t>及时支出</t>
  </si>
  <si>
    <t>反映能否及时支付工作经费</t>
  </si>
  <si>
    <t>43.6</t>
  </si>
  <si>
    <t>反映烟草工作经费金额</t>
  </si>
  <si>
    <t>持续维护烟草市场经营秩序正常</t>
  </si>
  <si>
    <t>持续正常</t>
  </si>
  <si>
    <t>反映经费对烟草市场经营秩序的影响</t>
  </si>
  <si>
    <t>民辅警对烟草协调工作经费保障的满意度</t>
  </si>
  <si>
    <t>反映民辅警对烟草协调工作经费保障的满意情况</t>
  </si>
  <si>
    <t>通过经费保障，查处打击违法犯罪案件，有效维护社会稳定。</t>
  </si>
  <si>
    <t>办理案件数量</t>
  </si>
  <si>
    <t>件</t>
  </si>
  <si>
    <t>反映办理涉税案件数量</t>
  </si>
  <si>
    <t>通过经费保障，查处打击涉税违法犯罪案件不少于3件，有效维护社会稳定。</t>
  </si>
  <si>
    <t>案件破案率</t>
  </si>
  <si>
    <t>40</t>
  </si>
  <si>
    <t>反映案件破案率</t>
  </si>
  <si>
    <t>社会成本指标</t>
  </si>
  <si>
    <t>9</t>
  </si>
  <si>
    <t>反映办理涉税案件经费保障情况</t>
  </si>
  <si>
    <t>维护社会稳定</t>
  </si>
  <si>
    <t>有效维护</t>
  </si>
  <si>
    <t>反映对维护社会稳定的影响</t>
  </si>
  <si>
    <t>人民群众对公安工作的满意度</t>
  </si>
  <si>
    <t>反映人民群众对公安工作的满意度</t>
  </si>
  <si>
    <t>通过临沧市公安局拨入案件补助经费8.5万元，以保障案件业务办理过程中差旅费、委托业务费等经费开支，切实履行公安机关职责。</t>
  </si>
  <si>
    <t>保障办理案件数量</t>
  </si>
  <si>
    <t>反映经费保障办理案件数量</t>
  </si>
  <si>
    <t>36</t>
  </si>
  <si>
    <t>8.5</t>
  </si>
  <si>
    <t>反映经费保障金额</t>
  </si>
  <si>
    <t>反映经费保障对维护社会稳定的影响</t>
  </si>
  <si>
    <t>人民群众对公安工作满意度</t>
  </si>
  <si>
    <t>反映人民群众对公安工作满意度</t>
  </si>
  <si>
    <t>通过完成孟定派出所党员活动室、综合指挥室、清廉文化园功能改造提升项目，进一步加强新时代公安派出所建设，改善孟定派出所办公环境，提升服务能力。</t>
  </si>
  <si>
    <t>改造提升项目数量</t>
  </si>
  <si>
    <t>反映改造提升项目数量</t>
  </si>
  <si>
    <t>项目验收合格率</t>
  </si>
  <si>
    <t>反映实施项目验收合格情况</t>
  </si>
  <si>
    <t>加强新时代公安建设</t>
  </si>
  <si>
    <t>有效加强</t>
  </si>
  <si>
    <t>反映实施项目对加强新时代公安工作的影响</t>
  </si>
  <si>
    <t>通过招聘烟草辅警人8人并保障工资待遇，以协助开展打击涉烟违法犯罪活动，查处涉烟违法犯罪案件，全力维护烟草市场正常经营秩序。</t>
  </si>
  <si>
    <t>聘用烟草辅警人数</t>
  </si>
  <si>
    <t>8</t>
  </si>
  <si>
    <t>反映聘用烟草辅警人数</t>
  </si>
  <si>
    <t>烟草辅警工资待遇保障率</t>
  </si>
  <si>
    <t>反映是否全部保障烟草辅警工资待遇</t>
  </si>
  <si>
    <t>76.5</t>
  </si>
  <si>
    <t>反映烟草辅警工资待遇保障情况</t>
  </si>
  <si>
    <t>维护烟草市场经营秩序</t>
  </si>
  <si>
    <t>反映烟草辅警对维护烟草市场经营秩序的影响</t>
  </si>
  <si>
    <t>烟草辅警对工资待遇保障情况满意度</t>
  </si>
  <si>
    <t>反映烟草辅警对工资待遇保障的满意情况</t>
  </si>
  <si>
    <t>通过完成孟定派出所社区警务队用房进行功能提升改造，以改善孟定派出所社区警务队用房，进一步践行“枫桥经验”，提升社会矛盾纠纷预防化解能力，矛盾排查化解率达95%。</t>
  </si>
  <si>
    <t>改造内容</t>
  </si>
  <si>
    <t>项</t>
  </si>
  <si>
    <t>反映项目改造涉及的内容。</t>
  </si>
  <si>
    <t>验收合格率</t>
  </si>
  <si>
    <t>反映项目改造的验收合格情况</t>
  </si>
  <si>
    <t>有效提升矛盾纠纷排查化解能力</t>
  </si>
  <si>
    <t>有效提升</t>
  </si>
  <si>
    <t>反映实施项目对矛盾纠纷排查化解工作的影响</t>
  </si>
  <si>
    <t>反映人民群众对公安工作的满意情况</t>
  </si>
  <si>
    <t>聘用辅警人员288人，保障工资待遇经费2262.25万元，加对强流动人口的管理，使流动人口管控率达100%；加强矛盾纠纷排查化解工作，矛盾纠纷排查化解率大于等于90%；强化巡逻防控工作和安保维稳工作，确保安保维稳活动重大事故0发生。</t>
  </si>
  <si>
    <t>发放辅警人员工资人数</t>
  </si>
  <si>
    <t>288</t>
  </si>
  <si>
    <t>反映招录辅警人员数及工资待遇保障。</t>
  </si>
  <si>
    <t>矛盾纠纷排查化解数量</t>
  </si>
  <si>
    <t>反映矛盾纠纷排查化解数量</t>
  </si>
  <si>
    <t>流动人口管控率</t>
  </si>
  <si>
    <t>反映聘用警务辅助人员对流动人口管控情况。</t>
  </si>
  <si>
    <t>工资发放及时率</t>
  </si>
  <si>
    <t>月内及时发放</t>
  </si>
  <si>
    <t>反映是否及时发放辅警人员工资</t>
  </si>
  <si>
    <t>2219.05</t>
  </si>
  <si>
    <t>反映发放辅警工资人数及金额</t>
  </si>
  <si>
    <t>维护公共安全</t>
  </si>
  <si>
    <t>效果明显得满分，效果一般得一半的分，效果甚微或者没有效果不得分。</t>
  </si>
  <si>
    <t>维护社会稳定发展</t>
  </si>
  <si>
    <t>持续稳定</t>
  </si>
  <si>
    <t>通过开展工作，反映社会稳定情况</t>
  </si>
  <si>
    <t>90%</t>
  </si>
  <si>
    <t>反映人民群众对公安工作满意度情况</t>
  </si>
  <si>
    <t>通过建设县公安局党员实训教育基地、党风廉政教育实训基地，着力发挥“身边事教育身边人”的警醒作用，不断提升思想政治建设和党风廉政建设工作合力，营造浓厚学习氛围，推动队伍向心力、凝聚力、战斗力稳步提升，为各项中心工作提供坚强保障。</t>
  </si>
  <si>
    <t>建设改造党员实训基地</t>
  </si>
  <si>
    <t>反映建设改造党员教育实训基地数量</t>
  </si>
  <si>
    <t>建设改造党风廉政教育实训基地</t>
  </si>
  <si>
    <t>反映建设改造党风廉政教育实训基地数量</t>
  </si>
  <si>
    <t>591600</t>
  </si>
  <si>
    <t>反映教育实训基地建设改造费用</t>
  </si>
  <si>
    <t>加强党员教育培训</t>
  </si>
  <si>
    <t>持续加强</t>
  </si>
  <si>
    <t>反映建设改造教育实训基地对培训教育党员的效果</t>
  </si>
  <si>
    <t>民辅警对党建工作的满意度</t>
  </si>
  <si>
    <t>反映民辅警对党建工作的满意情况</t>
  </si>
  <si>
    <t>通过支付平安城市视频监控系统网络租用费139.50万元及运行维护费60.50万元，保障系统在线率大于95%，确保系统正常运转，为维护社会治安稳定，协助破案提供有效帮助。</t>
  </si>
  <si>
    <t>支持平安城市视频监控系统数量</t>
  </si>
  <si>
    <t>反映支付平安城市视频监控系统建设项目数量</t>
  </si>
  <si>
    <t>设备在线率</t>
  </si>
  <si>
    <t>95</t>
  </si>
  <si>
    <t>反映系统设备在线情况</t>
  </si>
  <si>
    <t>200</t>
  </si>
  <si>
    <t>反映网络租用及运维费用</t>
  </si>
  <si>
    <t>提升破案能力</t>
  </si>
  <si>
    <t>反映系统对破案的协助作用</t>
  </si>
  <si>
    <t>使用人员对平安城市视频监控系统满意度</t>
  </si>
  <si>
    <t>反映使用人员对系统的满意情况</t>
  </si>
  <si>
    <t>通过支付大兴、芒洪、贺派所业务用房建设项目资金86.26万元，付清欠款，保障承建方合法权益。</t>
  </si>
  <si>
    <t>支付派出所业务用房建设项目拖欠工程款数量</t>
  </si>
  <si>
    <t>反映支付派出所业务用房建设项目拖欠工程款数量</t>
  </si>
  <si>
    <t>大兴、芒洪、贺派所业务用房建设项目欠款支付率</t>
  </si>
  <si>
    <t>反映工程欠款的支付进度</t>
  </si>
  <si>
    <t>862565.57</t>
  </si>
  <si>
    <t>反映工程款支付金额</t>
  </si>
  <si>
    <t>保障新建派出所业务用房满足新形势下公安工作发展需要</t>
  </si>
  <si>
    <t>满足需要</t>
  </si>
  <si>
    <t>反映新建派出所业务用房对公安工作发展需要的满足情况</t>
  </si>
  <si>
    <t>承建方对拖欠工程款支付的满意度</t>
  </si>
  <si>
    <t>反映承建方对工程款支付的满意情况</t>
  </si>
  <si>
    <t>预算06表</t>
  </si>
  <si>
    <t>政府性基金预算支出预算表</t>
  </si>
  <si>
    <t>单位名称：全部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</si>
  <si>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</si>
  <si>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</si>
  <si>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</si>
  <si>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</si>
  <si>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</si>
  <si>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</si>
  <si>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</si>
  <si>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</si>
  <si>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</si>
  <si>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</si>
  <si>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</si>
  <si>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耿马自治县公安局公务用车运行维护费</t>
  </si>
  <si>
    <t>车辆加油、添加燃料服务</t>
  </si>
  <si>
    <t>车辆维修和保养服务</t>
  </si>
  <si>
    <t>家具和用具</t>
  </si>
  <si>
    <t>设备</t>
  </si>
  <si>
    <t>批</t>
  </si>
  <si>
    <t>武警中队士官床、柜采购项目</t>
  </si>
  <si>
    <t>家具</t>
  </si>
  <si>
    <t>预算08表</t>
  </si>
  <si>
    <t>政府购买服务项目</t>
  </si>
  <si>
    <t>政府购买服务目录</t>
  </si>
  <si>
    <t>政府性基金</t>
  </si>
  <si>
    <t>预算09-1表</t>
  </si>
  <si>
    <t>单位名称（项目）</t>
  </si>
  <si>
    <t>地区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</si>
  <si>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</si>
  <si>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</si>
  <si>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</si>
  <si>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</si>
  <si>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</si>
  <si>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</si>
  <si>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</si>
  <si>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</si>
  <si>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</si>
  <si>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</si>
  <si>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</si>
  <si>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</si>
  <si>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</si>
  <si>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</si>
  <si>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</si>
  <si>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</si>
  <si>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打击零星贩毒和吸毒专项行动工作经费</t>
  </si>
  <si>
    <t>县武警中队工作业务补助经费</t>
  </si>
  <si>
    <t>耿马县看守所在押人员伙房功能改造提升项目经费</t>
  </si>
  <si>
    <t>313 事业发展类</t>
  </si>
  <si>
    <t>城区派出所枪械库、食堂、值班宿舍等搬迁改造经费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</si>
</sst>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8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.25"/>
      <color rgb="FF000000"/>
      <name val="宋体"/>
      <charset val="134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22"/>
      <name val="华文中宋"/>
      <charset val="134"/>
    </font>
    <font>
      <sz val="18"/>
      <name val="华文中宋"/>
      <charset val="134"/>
    </font>
    <font>
      <sz val="12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" borderId="1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7" applyNumberFormat="0" applyAlignment="0" applyProtection="0">
      <alignment vertical="center"/>
    </xf>
    <xf numFmtId="0" fontId="38" fillId="5" borderId="18" applyNumberFormat="0" applyAlignment="0" applyProtection="0">
      <alignment vertical="center"/>
    </xf>
    <xf numFmtId="0" fontId="39" fillId="5" borderId="17" applyNumberFormat="0" applyAlignment="0" applyProtection="0">
      <alignment vertical="center"/>
    </xf>
    <xf numFmtId="0" fontId="40" fillId="6" borderId="19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25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8" fontId="7" fillId="0" borderId="7" xfId="54" applyProtection="1">
      <alignment horizontal="right" vertical="center"/>
      <protection locked="0"/>
    </xf>
    <xf numFmtId="0" fontId="7" fillId="0" borderId="7" xfId="0" applyFont="1" applyBorder="1" applyAlignment="1">
      <alignment horizontal="left" vertical="center" wrapText="1" indent="1"/>
      <protection locked="0"/>
    </xf>
    <xf numFmtId="49" fontId="7" fillId="0" borderId="7" xfId="53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178" fontId="7" fillId="0" borderId="7" xfId="0" applyNumberFormat="1" applyFont="1" applyBorder="1" applyAlignment="1">
      <alignment horizontal="right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8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4" fontId="4" fillId="0" borderId="11" xfId="0" applyNumberFormat="1" applyFont="1" applyBorder="1" applyAlignment="1">
      <alignment horizontal="right" vertical="center"/>
      <protection locked="0"/>
    </xf>
    <xf numFmtId="0" fontId="4" fillId="0" borderId="6" xfId="0" applyFont="1" applyBorder="1" applyAlignment="1" applyProtection="1">
      <alignment horizontal="left" vertical="center" wrapText="1" indent="1"/>
    </xf>
    <xf numFmtId="0" fontId="12" fillId="0" borderId="10" xfId="0" applyFont="1" applyBorder="1" applyAlignment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/>
      <protection locked="0"/>
    </xf>
    <xf numFmtId="0" fontId="12" fillId="0" borderId="12" xfId="0" applyFont="1" applyBorder="1" applyAlignment="1">
      <alignment horizontal="center" vertical="center" wrapText="1"/>
      <protection locked="0"/>
    </xf>
    <xf numFmtId="4" fontId="4" fillId="0" borderId="7" xfId="0" applyNumberFormat="1" applyFont="1" applyBorder="1" applyAlignment="1">
      <alignment horizontal="right" vertical="center"/>
      <protection locked="0"/>
    </xf>
    <xf numFmtId="0" fontId="13" fillId="0" borderId="0" xfId="0" applyFont="1" applyAlignment="1">
      <alignment horizontal="right"/>
      <protection locked="0"/>
    </xf>
    <xf numFmtId="49" fontId="13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  <protection locked="0"/>
    </xf>
    <xf numFmtId="49" fontId="9" fillId="0" borderId="11" xfId="0" applyNumberFormat="1" applyFont="1" applyBorder="1" applyAlignment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9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4" fillId="0" borderId="7" xfId="0" applyFont="1" applyBorder="1" applyAlignment="1">
      <alignment horizontal="left" vertical="center" wrapText="1"/>
      <protection locked="0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 wrapText="1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 indent="1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wrapText="1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/>
    <xf numFmtId="0" fontId="12" fillId="0" borderId="1" xfId="0" applyFont="1" applyBorder="1" applyAlignment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5" xfId="0" applyFont="1" applyBorder="1" applyAlignment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/>
    </xf>
    <xf numFmtId="0" fontId="17" fillId="0" borderId="2" xfId="0" applyFont="1" applyBorder="1" applyAlignment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right" vertical="center" wrapText="1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49" fontId="9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2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0" fillId="0" borderId="7" xfId="0" applyFont="1" applyBorder="1" applyAlignment="1" applyProtection="1">
      <alignment horizontal="center" vertical="center"/>
    </xf>
    <xf numFmtId="0" fontId="20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0" fontId="4" fillId="0" borderId="7" xfId="0" applyFont="1" applyBorder="1" applyAlignment="1" applyProtection="1">
      <alignment horizontal="left" vertical="center"/>
    </xf>
    <xf numFmtId="178" fontId="21" fillId="0" borderId="7" xfId="54" applyFont="1" applyProtection="1">
      <alignment horizontal="right" vertical="center"/>
      <protection locked="0"/>
    </xf>
    <xf numFmtId="0" fontId="22" fillId="0" borderId="0" xfId="0" applyFont="1" applyProtection="1">
      <alignment vertical="top"/>
    </xf>
    <xf numFmtId="0" fontId="2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5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0" fillId="0" borderId="6" xfId="0" applyFont="1" applyBorder="1" applyAlignment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7"/>
  <sheetViews>
    <sheetView showZeros="0" topLeftCell="A3" workbookViewId="0">
      <selection activeCell="K15" sqref="K15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4" t="s">
        <v>0</v>
      </c>
    </row>
    <row r="2" ht="36" customHeight="1" spans="1:4">
      <c r="A2" s="4" t="str">
        <f>"2025"&amp;"年部门财务收支预算总表"</f>
        <v>2025年部门财务收支预算总表</v>
      </c>
      <c r="B2" s="215"/>
      <c r="C2" s="215"/>
      <c r="D2" s="215"/>
    </row>
    <row r="3" ht="18.75" customHeight="1" spans="1:4">
      <c r="A3" s="36" t="str">
        <f>"单位名称："&amp;"耿马傣族佤族自治县公安局"</f>
        <v>单位名称：耿马傣族佤族自治县公安局</v>
      </c>
      <c r="B3" s="216"/>
      <c r="C3" s="216"/>
      <c r="D3" s="34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7" t="s">
        <v>4</v>
      </c>
      <c r="B5" s="27" t="str">
        <f t="shared" ref="B5:D5" si="0">"2025"&amp;"年预算数"</f>
        <v>2025年预算数</v>
      </c>
      <c r="C5" s="27" t="s">
        <v>5</v>
      </c>
      <c r="D5" s="27" t="str">
        <f t="shared" si="0"/>
        <v>2025年预算数</v>
      </c>
    </row>
    <row r="6" ht="18.75" customHeight="1" spans="1:4">
      <c r="A6" s="29"/>
      <c r="B6" s="29"/>
      <c r="C6" s="29"/>
      <c r="D6" s="29"/>
    </row>
    <row r="7" ht="18.75" customHeight="1" spans="1:4">
      <c r="A7" s="183" t="s">
        <v>6</v>
      </c>
      <c r="B7" s="23">
        <v>106041118.14</v>
      </c>
      <c r="C7" s="183" t="s">
        <v>7</v>
      </c>
      <c r="D7" s="23"/>
    </row>
    <row r="8" ht="18.75" customHeight="1" spans="1:4">
      <c r="A8" s="183" t="s">
        <v>8</v>
      </c>
      <c r="B8" s="23"/>
      <c r="C8" s="183" t="s">
        <v>9</v>
      </c>
      <c r="D8" s="23"/>
    </row>
    <row r="9" ht="18.75" customHeight="1" spans="1:4">
      <c r="A9" s="183" t="s">
        <v>10</v>
      </c>
      <c r="B9" s="23"/>
      <c r="C9" s="183" t="s">
        <v>11</v>
      </c>
      <c r="D9" s="23"/>
    </row>
    <row r="10" ht="18.75" customHeight="1" spans="1:4">
      <c r="A10" s="183" t="s">
        <v>12</v>
      </c>
      <c r="B10" s="23"/>
      <c r="C10" s="183" t="s">
        <v>13</v>
      </c>
      <c r="D10" s="23">
        <v>93315123.21</v>
      </c>
    </row>
    <row r="11" ht="18.75" customHeight="1" spans="1:4">
      <c r="A11" s="21" t="s">
        <v>14</v>
      </c>
      <c r="B11" s="23">
        <v>791059.84</v>
      </c>
      <c r="C11" s="217" t="s">
        <v>15</v>
      </c>
      <c r="D11" s="23"/>
    </row>
    <row r="12" ht="18.75" customHeight="1" spans="1:4">
      <c r="A12" s="218" t="s">
        <v>16</v>
      </c>
      <c r="B12" s="23"/>
      <c r="C12" s="219" t="s">
        <v>17</v>
      </c>
      <c r="D12" s="23"/>
    </row>
    <row r="13" ht="18.75" customHeight="1" spans="1:4">
      <c r="A13" s="218" t="s">
        <v>18</v>
      </c>
      <c r="B13" s="23"/>
      <c r="C13" s="219" t="s">
        <v>19</v>
      </c>
      <c r="D13" s="23"/>
    </row>
    <row r="14" ht="18.75" customHeight="1" spans="1:4">
      <c r="A14" s="218" t="s">
        <v>20</v>
      </c>
      <c r="B14" s="23">
        <v>80000</v>
      </c>
      <c r="C14" s="219" t="s">
        <v>21</v>
      </c>
      <c r="D14" s="23">
        <v>7316622.72</v>
      </c>
    </row>
    <row r="15" ht="18.75" customHeight="1" spans="1:4">
      <c r="A15" s="218" t="s">
        <v>22</v>
      </c>
      <c r="B15" s="23"/>
      <c r="C15" s="219" t="s">
        <v>23</v>
      </c>
      <c r="D15" s="23">
        <v>2666490.29</v>
      </c>
    </row>
    <row r="16" ht="18.75" customHeight="1" spans="1:4">
      <c r="A16" s="218" t="s">
        <v>24</v>
      </c>
      <c r="B16" s="23">
        <v>711059.84</v>
      </c>
      <c r="C16" s="218" t="s">
        <v>25</v>
      </c>
      <c r="D16" s="23"/>
    </row>
    <row r="17" ht="18.75" customHeight="1" spans="1:4">
      <c r="A17" s="218" t="s">
        <v>26</v>
      </c>
      <c r="B17" s="23"/>
      <c r="C17" s="218" t="s">
        <v>27</v>
      </c>
      <c r="D17" s="23"/>
    </row>
    <row r="18" ht="18.75" customHeight="1" spans="1:4">
      <c r="A18" s="220" t="s">
        <v>26</v>
      </c>
      <c r="B18" s="23"/>
      <c r="C18" s="219" t="s">
        <v>28</v>
      </c>
      <c r="D18" s="23"/>
    </row>
    <row r="19" ht="18.75" customHeight="1" spans="1:4">
      <c r="A19" s="220" t="s">
        <v>26</v>
      </c>
      <c r="B19" s="23"/>
      <c r="C19" s="219" t="s">
        <v>29</v>
      </c>
      <c r="D19" s="23"/>
    </row>
    <row r="20" ht="18.75" customHeight="1" spans="1:4">
      <c r="A20" s="220" t="s">
        <v>26</v>
      </c>
      <c r="B20" s="23"/>
      <c r="C20" s="219" t="s">
        <v>30</v>
      </c>
      <c r="D20" s="23"/>
    </row>
    <row r="21" ht="18.75" customHeight="1" spans="1:4">
      <c r="A21" s="220" t="s">
        <v>26</v>
      </c>
      <c r="B21" s="23"/>
      <c r="C21" s="219" t="s">
        <v>31</v>
      </c>
      <c r="D21" s="23"/>
    </row>
    <row r="22" ht="18.75" customHeight="1" spans="1:4">
      <c r="A22" s="220" t="s">
        <v>26</v>
      </c>
      <c r="B22" s="23"/>
      <c r="C22" s="219" t="s">
        <v>32</v>
      </c>
      <c r="D22" s="23"/>
    </row>
    <row r="23" ht="18.75" customHeight="1" spans="1:4">
      <c r="A23" s="220" t="s">
        <v>26</v>
      </c>
      <c r="B23" s="23"/>
      <c r="C23" s="219" t="s">
        <v>33</v>
      </c>
      <c r="D23" s="23"/>
    </row>
    <row r="24" ht="18.75" customHeight="1" spans="1:4">
      <c r="A24" s="220" t="s">
        <v>26</v>
      </c>
      <c r="B24" s="23"/>
      <c r="C24" s="219" t="s">
        <v>34</v>
      </c>
      <c r="D24" s="23"/>
    </row>
    <row r="25" ht="18.75" customHeight="1" spans="1:4">
      <c r="A25" s="220" t="s">
        <v>26</v>
      </c>
      <c r="B25" s="23"/>
      <c r="C25" s="219" t="s">
        <v>35</v>
      </c>
      <c r="D25" s="23">
        <v>4517881.92</v>
      </c>
    </row>
    <row r="26" ht="18.75" customHeight="1" spans="1:4">
      <c r="A26" s="220" t="s">
        <v>26</v>
      </c>
      <c r="B26" s="23"/>
      <c r="C26" s="219" t="s">
        <v>36</v>
      </c>
      <c r="D26" s="23"/>
    </row>
    <row r="27" ht="18.75" customHeight="1" spans="1:4">
      <c r="A27" s="220" t="s">
        <v>26</v>
      </c>
      <c r="B27" s="23"/>
      <c r="C27" s="219" t="s">
        <v>37</v>
      </c>
      <c r="D27" s="23"/>
    </row>
    <row r="28" ht="18.75" customHeight="1" spans="1:4">
      <c r="A28" s="220" t="s">
        <v>26</v>
      </c>
      <c r="B28" s="23"/>
      <c r="C28" s="219" t="s">
        <v>38</v>
      </c>
      <c r="D28" s="23"/>
    </row>
    <row r="29" ht="18.75" customHeight="1" spans="1:4">
      <c r="A29" s="220" t="s">
        <v>26</v>
      </c>
      <c r="B29" s="23"/>
      <c r="C29" s="219" t="s">
        <v>39</v>
      </c>
      <c r="D29" s="23"/>
    </row>
    <row r="30" ht="18.75" customHeight="1" spans="1:4">
      <c r="A30" s="221" t="s">
        <v>26</v>
      </c>
      <c r="B30" s="23"/>
      <c r="C30" s="218" t="s">
        <v>40</v>
      </c>
      <c r="D30" s="23"/>
    </row>
    <row r="31" ht="18.75" customHeight="1" spans="1:4">
      <c r="A31" s="221" t="s">
        <v>26</v>
      </c>
      <c r="B31" s="23"/>
      <c r="C31" s="218" t="s">
        <v>41</v>
      </c>
      <c r="D31" s="23"/>
    </row>
    <row r="32" ht="18.75" customHeight="1" spans="1:4">
      <c r="A32" s="221" t="s">
        <v>26</v>
      </c>
      <c r="B32" s="23"/>
      <c r="C32" s="218" t="s">
        <v>42</v>
      </c>
      <c r="D32" s="23"/>
    </row>
    <row r="33" ht="18.75" customHeight="1" spans="1:4">
      <c r="A33" s="222" t="s">
        <v>43</v>
      </c>
      <c r="B33" s="184">
        <f>SUM(B7:B11)</f>
        <v>106832177.98</v>
      </c>
      <c r="C33" s="180" t="s">
        <v>44</v>
      </c>
      <c r="D33" s="184">
        <v>107816118.14</v>
      </c>
    </row>
    <row r="34" ht="18.75" customHeight="1" spans="1:4">
      <c r="A34" s="223" t="s">
        <v>45</v>
      </c>
      <c r="B34" s="23">
        <v>983940.16</v>
      </c>
      <c r="C34" s="183" t="s">
        <v>46</v>
      </c>
      <c r="D34" s="23">
        <v>0</v>
      </c>
    </row>
    <row r="35" ht="18.75" customHeight="1" spans="1:4">
      <c r="A35" s="223" t="s">
        <v>47</v>
      </c>
      <c r="B35" s="23"/>
      <c r="C35" s="183" t="s">
        <v>47</v>
      </c>
      <c r="D35" s="23"/>
    </row>
    <row r="36" ht="18.75" customHeight="1" spans="1:4">
      <c r="A36" s="223" t="s">
        <v>48</v>
      </c>
      <c r="B36" s="23">
        <v>983940.16</v>
      </c>
      <c r="C36" s="183" t="s">
        <v>49</v>
      </c>
      <c r="D36" s="23">
        <v>0</v>
      </c>
    </row>
    <row r="37" ht="18.75" customHeight="1" spans="1:4">
      <c r="A37" s="224" t="s">
        <v>50</v>
      </c>
      <c r="B37" s="184">
        <f t="shared" ref="B37:D37" si="1">B33+B34</f>
        <v>107816118.14</v>
      </c>
      <c r="C37" s="180" t="s">
        <v>51</v>
      </c>
      <c r="D37" s="184">
        <f t="shared" si="1"/>
        <v>107816118.14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E20" sqref="E20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9.5" customHeight="1" spans="10:19">
      <c r="J1" s="185"/>
      <c r="O1" s="65"/>
      <c r="P1" s="65"/>
      <c r="Q1" s="65"/>
      <c r="R1" s="65"/>
      <c r="S1" s="33" t="s">
        <v>52</v>
      </c>
    </row>
    <row r="2" ht="57.75" customHeight="1" spans="1:19">
      <c r="A2" s="135" t="str">
        <f>"2025"&amp;"年部门收入预算表"</f>
        <v>2025年部门收入预算表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208"/>
      <c r="P2" s="208"/>
      <c r="Q2" s="208"/>
      <c r="R2" s="208"/>
      <c r="S2" s="208"/>
    </row>
    <row r="3" ht="18.75" customHeight="1" spans="1:19">
      <c r="A3" s="36" t="str">
        <f>"单位名称："&amp;"耿马傣族佤族自治县公安局"</f>
        <v>单位名称：耿马傣族佤族自治县公安局</v>
      </c>
      <c r="B3" s="193"/>
      <c r="C3" s="193"/>
      <c r="D3" s="193"/>
      <c r="E3" s="193"/>
      <c r="F3" s="193"/>
      <c r="G3" s="193"/>
      <c r="H3" s="193"/>
      <c r="I3" s="193"/>
      <c r="J3" s="209"/>
      <c r="K3" s="193"/>
      <c r="L3" s="193"/>
      <c r="M3" s="193"/>
      <c r="N3" s="193"/>
      <c r="O3" s="209"/>
      <c r="P3" s="209"/>
      <c r="Q3" s="209"/>
      <c r="R3" s="209"/>
      <c r="S3" s="33" t="s">
        <v>1</v>
      </c>
    </row>
    <row r="4" ht="18.75" customHeight="1" spans="1:19">
      <c r="A4" s="194" t="s">
        <v>53</v>
      </c>
      <c r="B4" s="195" t="s">
        <v>54</v>
      </c>
      <c r="C4" s="195" t="s">
        <v>55</v>
      </c>
      <c r="D4" s="196" t="s">
        <v>56</v>
      </c>
      <c r="E4" s="197"/>
      <c r="F4" s="197"/>
      <c r="G4" s="197"/>
      <c r="H4" s="197"/>
      <c r="I4" s="197"/>
      <c r="J4" s="210"/>
      <c r="K4" s="197"/>
      <c r="L4" s="197"/>
      <c r="M4" s="197"/>
      <c r="N4" s="211"/>
      <c r="O4" s="196" t="s">
        <v>45</v>
      </c>
      <c r="P4" s="196"/>
      <c r="Q4" s="196"/>
      <c r="R4" s="196"/>
      <c r="S4" s="214"/>
    </row>
    <row r="5" ht="18.75" customHeight="1" spans="1:19">
      <c r="A5" s="198"/>
      <c r="B5" s="199"/>
      <c r="C5" s="199"/>
      <c r="D5" s="200" t="s">
        <v>57</v>
      </c>
      <c r="E5" s="200" t="s">
        <v>58</v>
      </c>
      <c r="F5" s="200" t="s">
        <v>59</v>
      </c>
      <c r="G5" s="200" t="s">
        <v>60</v>
      </c>
      <c r="H5" s="200" t="s">
        <v>61</v>
      </c>
      <c r="I5" s="212" t="s">
        <v>62</v>
      </c>
      <c r="J5" s="212"/>
      <c r="K5" s="212"/>
      <c r="L5" s="212"/>
      <c r="M5" s="212"/>
      <c r="N5" s="203"/>
      <c r="O5" s="200" t="s">
        <v>57</v>
      </c>
      <c r="P5" s="200" t="s">
        <v>58</v>
      </c>
      <c r="Q5" s="200" t="s">
        <v>59</v>
      </c>
      <c r="R5" s="200" t="s">
        <v>60</v>
      </c>
      <c r="S5" s="200" t="s">
        <v>63</v>
      </c>
    </row>
    <row r="6" ht="18.75" customHeight="1" spans="1:19">
      <c r="A6" s="201"/>
      <c r="B6" s="202"/>
      <c r="C6" s="202"/>
      <c r="D6" s="203"/>
      <c r="E6" s="203"/>
      <c r="F6" s="203"/>
      <c r="G6" s="203"/>
      <c r="H6" s="203"/>
      <c r="I6" s="202" t="s">
        <v>57</v>
      </c>
      <c r="J6" s="202" t="s">
        <v>64</v>
      </c>
      <c r="K6" s="202" t="s">
        <v>65</v>
      </c>
      <c r="L6" s="202" t="s">
        <v>66</v>
      </c>
      <c r="M6" s="202" t="s">
        <v>67</v>
      </c>
      <c r="N6" s="202" t="s">
        <v>68</v>
      </c>
      <c r="O6" s="213"/>
      <c r="P6" s="213"/>
      <c r="Q6" s="213"/>
      <c r="R6" s="213"/>
      <c r="S6" s="203"/>
    </row>
    <row r="7" ht="18.75" customHeight="1" spans="1:19">
      <c r="A7" s="172">
        <v>1</v>
      </c>
      <c r="B7" s="172">
        <v>2</v>
      </c>
      <c r="C7" s="172">
        <v>3</v>
      </c>
      <c r="D7" s="172">
        <v>4</v>
      </c>
      <c r="E7" s="172">
        <v>5</v>
      </c>
      <c r="F7" s="172">
        <v>6</v>
      </c>
      <c r="G7" s="172">
        <v>7</v>
      </c>
      <c r="H7" s="172">
        <v>8</v>
      </c>
      <c r="I7" s="172">
        <v>9</v>
      </c>
      <c r="J7" s="172">
        <v>10</v>
      </c>
      <c r="K7" s="172">
        <v>11</v>
      </c>
      <c r="L7" s="172">
        <v>12</v>
      </c>
      <c r="M7" s="172">
        <v>13</v>
      </c>
      <c r="N7" s="172">
        <v>14</v>
      </c>
      <c r="O7" s="172">
        <v>15</v>
      </c>
      <c r="P7" s="172">
        <v>16</v>
      </c>
      <c r="Q7" s="172">
        <v>17</v>
      </c>
      <c r="R7" s="172">
        <v>18</v>
      </c>
      <c r="S7" s="172">
        <v>19</v>
      </c>
    </row>
    <row r="8" ht="18.75" customHeight="1" spans="1:19">
      <c r="A8" s="204" t="s">
        <v>69</v>
      </c>
      <c r="B8" s="205" t="s">
        <v>70</v>
      </c>
      <c r="C8" s="23">
        <v>107816118.14</v>
      </c>
      <c r="D8" s="23">
        <v>106832177.98</v>
      </c>
      <c r="E8" s="23">
        <v>106041118.14</v>
      </c>
      <c r="F8" s="23"/>
      <c r="G8" s="23"/>
      <c r="H8" s="23"/>
      <c r="I8" s="23">
        <v>791059.84</v>
      </c>
      <c r="J8" s="23"/>
      <c r="K8" s="23"/>
      <c r="L8" s="23">
        <v>80000</v>
      </c>
      <c r="M8" s="23"/>
      <c r="N8" s="23">
        <v>711059.84</v>
      </c>
      <c r="O8" s="23">
        <v>983940.16</v>
      </c>
      <c r="P8" s="23"/>
      <c r="Q8" s="23"/>
      <c r="R8" s="23"/>
      <c r="S8" s="23">
        <v>983940.16</v>
      </c>
    </row>
    <row r="9" ht="18.75" customHeight="1" spans="1:19">
      <c r="A9" s="206" t="s">
        <v>55</v>
      </c>
      <c r="B9" s="207"/>
      <c r="C9" s="23">
        <v>107816118.14</v>
      </c>
      <c r="D9" s="23">
        <v>106832177.98</v>
      </c>
      <c r="E9" s="23">
        <v>106041118.14</v>
      </c>
      <c r="F9" s="23"/>
      <c r="G9" s="23"/>
      <c r="H9" s="23"/>
      <c r="I9" s="23">
        <v>791059.84</v>
      </c>
      <c r="J9" s="23"/>
      <c r="K9" s="23"/>
      <c r="L9" s="23">
        <v>80000</v>
      </c>
      <c r="M9" s="23"/>
      <c r="N9" s="23">
        <v>711059.84</v>
      </c>
      <c r="O9" s="23">
        <v>983940.16</v>
      </c>
      <c r="P9" s="23"/>
      <c r="Q9" s="23"/>
      <c r="R9" s="23"/>
      <c r="S9" s="23">
        <v>983940.16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9"/>
  <sheetViews>
    <sheetView showZeros="0" workbookViewId="0">
      <selection activeCell="K15" sqref="K15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9.5" customHeight="1" spans="4:15">
      <c r="D1" s="185"/>
      <c r="H1" s="185"/>
      <c r="J1" s="185"/>
      <c r="O1" s="34" t="s">
        <v>71</v>
      </c>
    </row>
    <row r="2" ht="42" customHeight="1" spans="1:15">
      <c r="A2" s="4" t="str">
        <f>"2025"&amp;"年部门支出预算表"</f>
        <v>2025年部门支出预算表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ht="18.75" customHeight="1" spans="1:15">
      <c r="A3" s="187" t="str">
        <f>"单位名称："&amp;"耿马傣族佤族自治县公安局"</f>
        <v>单位名称：耿马傣族佤族自治县公安局</v>
      </c>
      <c r="B3" s="188"/>
      <c r="C3" s="64"/>
      <c r="D3" s="2"/>
      <c r="E3" s="64"/>
      <c r="F3" s="64"/>
      <c r="G3" s="64"/>
      <c r="H3" s="2"/>
      <c r="I3" s="64"/>
      <c r="J3" s="2"/>
      <c r="K3" s="64"/>
      <c r="L3" s="64"/>
      <c r="M3" s="191"/>
      <c r="N3" s="191"/>
      <c r="O3" s="34" t="s">
        <v>1</v>
      </c>
    </row>
    <row r="4" ht="18.75" customHeight="1" spans="1:15">
      <c r="A4" s="9" t="s">
        <v>72</v>
      </c>
      <c r="B4" s="9" t="s">
        <v>73</v>
      </c>
      <c r="C4" s="9" t="s">
        <v>55</v>
      </c>
      <c r="D4" s="11" t="s">
        <v>58</v>
      </c>
      <c r="E4" s="73" t="s">
        <v>74</v>
      </c>
      <c r="F4" s="143" t="s">
        <v>75</v>
      </c>
      <c r="G4" s="9" t="s">
        <v>59</v>
      </c>
      <c r="H4" s="9" t="s">
        <v>60</v>
      </c>
      <c r="I4" s="9" t="s">
        <v>76</v>
      </c>
      <c r="J4" s="11" t="s">
        <v>77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70" t="s">
        <v>57</v>
      </c>
      <c r="E5" s="92" t="s">
        <v>74</v>
      </c>
      <c r="F5" s="92" t="s">
        <v>75</v>
      </c>
      <c r="G5" s="17"/>
      <c r="H5" s="17"/>
      <c r="I5" s="17"/>
      <c r="J5" s="170" t="s">
        <v>57</v>
      </c>
      <c r="K5" s="42" t="s">
        <v>78</v>
      </c>
      <c r="L5" s="42" t="s">
        <v>79</v>
      </c>
      <c r="M5" s="42" t="s">
        <v>80</v>
      </c>
      <c r="N5" s="42" t="s">
        <v>81</v>
      </c>
      <c r="O5" s="42" t="s">
        <v>82</v>
      </c>
    </row>
    <row r="6" ht="18.75" customHeight="1" spans="1:15">
      <c r="A6" s="121">
        <v>1</v>
      </c>
      <c r="B6" s="121">
        <v>2</v>
      </c>
      <c r="C6" s="172">
        <v>3</v>
      </c>
      <c r="D6" s="172">
        <v>4</v>
      </c>
      <c r="E6" s="172">
        <v>5</v>
      </c>
      <c r="F6" s="172">
        <v>6</v>
      </c>
      <c r="G6" s="172">
        <v>7</v>
      </c>
      <c r="H6" s="172">
        <v>8</v>
      </c>
      <c r="I6" s="172">
        <v>9</v>
      </c>
      <c r="J6" s="172">
        <v>10</v>
      </c>
      <c r="K6" s="172">
        <v>11</v>
      </c>
      <c r="L6" s="172">
        <v>12</v>
      </c>
      <c r="M6" s="172">
        <v>13</v>
      </c>
      <c r="N6" s="172">
        <v>14</v>
      </c>
      <c r="O6" s="172">
        <v>15</v>
      </c>
    </row>
    <row r="7" ht="18.75" customHeight="1" spans="1:15">
      <c r="A7" s="183" t="s">
        <v>83</v>
      </c>
      <c r="B7" s="183" t="s">
        <v>84</v>
      </c>
      <c r="C7" s="23">
        <v>93315123.21</v>
      </c>
      <c r="D7" s="23">
        <v>91540123.21</v>
      </c>
      <c r="E7" s="23">
        <v>57445023.21</v>
      </c>
      <c r="F7" s="23">
        <v>34095100</v>
      </c>
      <c r="G7" s="23"/>
      <c r="H7" s="23"/>
      <c r="I7" s="23"/>
      <c r="J7" s="23">
        <v>1775000</v>
      </c>
      <c r="K7" s="23"/>
      <c r="L7" s="23"/>
      <c r="M7" s="23">
        <v>395000</v>
      </c>
      <c r="N7" s="23"/>
      <c r="O7" s="23">
        <v>1380000</v>
      </c>
    </row>
    <row r="8" ht="18.75" customHeight="1" spans="1:15">
      <c r="A8" s="183" t="str">
        <f>" "&amp;"20402"</f>
        <v> 20402</v>
      </c>
      <c r="B8" s="183" t="str">
        <f>"  "&amp;"公安"</f>
        <v>  公安</v>
      </c>
      <c r="C8" s="23">
        <v>93315123.21</v>
      </c>
      <c r="D8" s="23">
        <v>91540123.21</v>
      </c>
      <c r="E8" s="23">
        <v>57445023.21</v>
      </c>
      <c r="F8" s="23">
        <v>34095100</v>
      </c>
      <c r="G8" s="23"/>
      <c r="H8" s="23"/>
      <c r="I8" s="23"/>
      <c r="J8" s="23">
        <v>1775000</v>
      </c>
      <c r="K8" s="23"/>
      <c r="L8" s="23"/>
      <c r="M8" s="23">
        <v>395000</v>
      </c>
      <c r="N8" s="23"/>
      <c r="O8" s="23">
        <v>1380000</v>
      </c>
    </row>
    <row r="9" ht="18.75" customHeight="1" spans="1:15">
      <c r="A9" s="21" t="str">
        <f>"  "&amp;"2040201"</f>
        <v>  2040201</v>
      </c>
      <c r="B9" s="139" t="str">
        <f>"    "&amp;"行政运行"</f>
        <v>    行政运行</v>
      </c>
      <c r="C9" s="23">
        <v>48408983.21</v>
      </c>
      <c r="D9" s="23">
        <v>48408983.21</v>
      </c>
      <c r="E9" s="23">
        <v>48408983.21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21" t="str">
        <f>"  "&amp;"2040219"</f>
        <v>  2040219</v>
      </c>
      <c r="B10" s="139" t="str">
        <f>"    "&amp;"信息化建设"</f>
        <v>    信息化建设</v>
      </c>
      <c r="C10" s="23">
        <v>250000</v>
      </c>
      <c r="D10" s="23">
        <v>250000</v>
      </c>
      <c r="E10" s="23"/>
      <c r="F10" s="23">
        <v>250000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21" t="str">
        <f>"  "&amp;"2040220"</f>
        <v>  2040220</v>
      </c>
      <c r="B11" s="139" t="str">
        <f>"    "&amp;"执法办案"</f>
        <v>    执法办案</v>
      </c>
      <c r="C11" s="23">
        <v>60000</v>
      </c>
      <c r="D11" s="23">
        <v>60000</v>
      </c>
      <c r="E11" s="23"/>
      <c r="F11" s="23">
        <v>60000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21" t="str">
        <f>"  "&amp;"2040299"</f>
        <v>  2040299</v>
      </c>
      <c r="B12" s="139" t="str">
        <f>"    "&amp;"其他公安支出"</f>
        <v>    其他公安支出</v>
      </c>
      <c r="C12" s="23">
        <v>44596140</v>
      </c>
      <c r="D12" s="23">
        <v>42821140</v>
      </c>
      <c r="E12" s="23">
        <v>9036040</v>
      </c>
      <c r="F12" s="23">
        <v>33785100</v>
      </c>
      <c r="G12" s="23"/>
      <c r="H12" s="23"/>
      <c r="I12" s="23"/>
      <c r="J12" s="23">
        <v>1775000</v>
      </c>
      <c r="K12" s="23"/>
      <c r="L12" s="23"/>
      <c r="M12" s="23">
        <v>395000</v>
      </c>
      <c r="N12" s="23"/>
      <c r="O12" s="23">
        <v>1380000</v>
      </c>
    </row>
    <row r="13" ht="18.75" customHeight="1" spans="1:15">
      <c r="A13" s="183" t="s">
        <v>85</v>
      </c>
      <c r="B13" s="183" t="s">
        <v>86</v>
      </c>
      <c r="C13" s="23">
        <v>7316622.72</v>
      </c>
      <c r="D13" s="23">
        <v>7316622.72</v>
      </c>
      <c r="E13" s="23">
        <v>7316622.72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83" t="str">
        <f>" "&amp;"20805"</f>
        <v> 20805</v>
      </c>
      <c r="B14" s="183" t="str">
        <f>"  "&amp;"行政事业单位养老支出"</f>
        <v>  行政事业单位养老支出</v>
      </c>
      <c r="C14" s="23">
        <v>7254910.56</v>
      </c>
      <c r="D14" s="23">
        <v>7254910.56</v>
      </c>
      <c r="E14" s="23">
        <v>7254910.56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21" t="str">
        <f>"  "&amp;"2080501"</f>
        <v>  2080501</v>
      </c>
      <c r="B15" s="139" t="str">
        <f>"    "&amp;"行政单位离退休"</f>
        <v>    行政单位离退休</v>
      </c>
      <c r="C15" s="23">
        <v>1575957.6</v>
      </c>
      <c r="D15" s="23">
        <v>1575957.6</v>
      </c>
      <c r="E15" s="23">
        <v>1575957.6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21" t="str">
        <f>"  "&amp;"2080505"</f>
        <v>  2080505</v>
      </c>
      <c r="B16" s="139" t="str">
        <f>"    "&amp;"机关事业单位基本养老保险缴费支出"</f>
        <v>    机关事业单位基本养老保险缴费支出</v>
      </c>
      <c r="C16" s="23">
        <v>5678952.96</v>
      </c>
      <c r="D16" s="23">
        <v>5678952.96</v>
      </c>
      <c r="E16" s="23">
        <v>5678952.96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1" t="str">
        <f>"  "&amp;"2080506"</f>
        <v>  2080506</v>
      </c>
      <c r="B17" s="139" t="str">
        <f>"    "&amp;"机关事业单位职业年金缴费支出"</f>
        <v>    机关事业单位职业年金缴费支出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83" t="str">
        <f>" "&amp;"20808"</f>
        <v> 20808</v>
      </c>
      <c r="B18" s="183" t="str">
        <f>"  "&amp;"抚恤"</f>
        <v>  抚恤</v>
      </c>
      <c r="C18" s="23">
        <v>61712.16</v>
      </c>
      <c r="D18" s="23">
        <v>61712.16</v>
      </c>
      <c r="E18" s="23">
        <v>61712.16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21" t="str">
        <f>"  "&amp;"2080801"</f>
        <v>  2080801</v>
      </c>
      <c r="B19" s="139" t="str">
        <f>"    "&amp;"死亡抚恤"</f>
        <v>    死亡抚恤</v>
      </c>
      <c r="C19" s="23">
        <v>61712.16</v>
      </c>
      <c r="D19" s="23">
        <v>61712.16</v>
      </c>
      <c r="E19" s="23">
        <v>61712.16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83" t="s">
        <v>87</v>
      </c>
      <c r="B20" s="183" t="s">
        <v>88</v>
      </c>
      <c r="C20" s="23">
        <v>2666490.29</v>
      </c>
      <c r="D20" s="23">
        <v>2666490.29</v>
      </c>
      <c r="E20" s="23">
        <v>2666490.29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83" t="str">
        <f>" "&amp;"21011"</f>
        <v> 21011</v>
      </c>
      <c r="B21" s="183" t="str">
        <f>"  "&amp;"行政事业单位医疗"</f>
        <v>  行政事业单位医疗</v>
      </c>
      <c r="C21" s="23">
        <v>2666490.29</v>
      </c>
      <c r="D21" s="23">
        <v>2666490.29</v>
      </c>
      <c r="E21" s="23">
        <v>2666490.29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21" t="str">
        <f>"  "&amp;"2101101"</f>
        <v>  2101101</v>
      </c>
      <c r="B22" s="139" t="str">
        <f>"    "&amp;"行政单位医疗"</f>
        <v>    行政单位医疗</v>
      </c>
      <c r="C22" s="23">
        <v>2520035.38</v>
      </c>
      <c r="D22" s="23">
        <v>2520035.38</v>
      </c>
      <c r="E22" s="23">
        <v>2520035.38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21" t="str">
        <f>"  "&amp;"2101102"</f>
        <v>  2101102</v>
      </c>
      <c r="B23" s="139" t="str">
        <f>"    "&amp;"事业单位医疗"</f>
        <v>    事业单位医疗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21" t="str">
        <f>"  "&amp;"2101103"</f>
        <v>  2101103</v>
      </c>
      <c r="B24" s="139" t="str">
        <f>"    "&amp;"公务员医疗补助"</f>
        <v>    公务员医疗补助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21" t="str">
        <f>"  "&amp;"2101199"</f>
        <v>  2101199</v>
      </c>
      <c r="B25" s="139" t="str">
        <f>"    "&amp;"其他行政事业单位医疗支出"</f>
        <v>    其他行政事业单位医疗支出</v>
      </c>
      <c r="C25" s="23">
        <v>146454.91</v>
      </c>
      <c r="D25" s="23">
        <v>146454.91</v>
      </c>
      <c r="E25" s="23">
        <v>146454.91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83" t="s">
        <v>89</v>
      </c>
      <c r="B26" s="183" t="s">
        <v>90</v>
      </c>
      <c r="C26" s="23">
        <v>4517881.92</v>
      </c>
      <c r="D26" s="23">
        <v>4517881.92</v>
      </c>
      <c r="E26" s="23">
        <v>4517881.92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83" t="str">
        <f>" "&amp;"22102"</f>
        <v> 22102</v>
      </c>
      <c r="B27" s="183" t="str">
        <f>"  "&amp;"住房改革支出"</f>
        <v>  住房改革支出</v>
      </c>
      <c r="C27" s="23">
        <v>4517881.92</v>
      </c>
      <c r="D27" s="23">
        <v>4517881.92</v>
      </c>
      <c r="E27" s="23">
        <v>4517881.92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21" t="str">
        <f>"  "&amp;"2210201"</f>
        <v>  2210201</v>
      </c>
      <c r="B28" s="139" t="str">
        <f>"    "&amp;"住房公积金"</f>
        <v>    住房公积金</v>
      </c>
      <c r="C28" s="23">
        <v>4517881.92</v>
      </c>
      <c r="D28" s="23">
        <v>4517881.92</v>
      </c>
      <c r="E28" s="23">
        <v>4517881.92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89" t="s">
        <v>91</v>
      </c>
      <c r="B29" s="190" t="s">
        <v>91</v>
      </c>
      <c r="C29" s="23">
        <v>107816118.14</v>
      </c>
      <c r="D29" s="23">
        <v>106041118.14</v>
      </c>
      <c r="E29" s="23">
        <v>71946018.14</v>
      </c>
      <c r="F29" s="23">
        <v>34095100</v>
      </c>
      <c r="G29" s="23"/>
      <c r="H29" s="23"/>
      <c r="I29" s="23"/>
      <c r="J29" s="23">
        <v>1775000</v>
      </c>
      <c r="K29" s="23"/>
      <c r="L29" s="23"/>
      <c r="M29" s="23">
        <v>395000</v>
      </c>
      <c r="N29" s="23"/>
      <c r="O29" s="23">
        <v>1380000</v>
      </c>
    </row>
  </sheetData>
  <mergeCells count="11">
    <mergeCell ref="A2:O2"/>
    <mergeCell ref="A3:L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5"/>
  <sheetViews>
    <sheetView showZeros="0" workbookViewId="0">
      <selection activeCell="K15" sqref="K15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9.5" customHeight="1" spans="4:4">
      <c r="D1" s="34" t="s">
        <v>92</v>
      </c>
    </row>
    <row r="2" ht="36" customHeight="1" spans="1:4">
      <c r="A2" s="4" t="str">
        <f>"2025"&amp;"年部门财政拨款收支预算总表"</f>
        <v>2025年部门财政拨款收支预算总表</v>
      </c>
      <c r="B2" s="175"/>
      <c r="C2" s="175"/>
      <c r="D2" s="175"/>
    </row>
    <row r="3" ht="18.75" customHeight="1" spans="1:4">
      <c r="A3" s="6" t="str">
        <f>"单位名称："&amp;"耿马傣族佤族自治县公安局"</f>
        <v>单位名称：耿马傣族佤族自治县公安局</v>
      </c>
      <c r="B3" s="176"/>
      <c r="C3" s="176"/>
      <c r="D3" s="34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7" t="s">
        <v>4</v>
      </c>
      <c r="B5" s="108" t="str">
        <f t="shared" ref="B5:D5" si="0">"2025"&amp;"年预算数"</f>
        <v>2025年预算数</v>
      </c>
      <c r="C5" s="27" t="s">
        <v>93</v>
      </c>
      <c r="D5" s="108" t="str">
        <f t="shared" si="0"/>
        <v>2025年预算数</v>
      </c>
    </row>
    <row r="6" ht="18.75" customHeight="1" spans="1:4">
      <c r="A6" s="29"/>
      <c r="B6" s="17"/>
      <c r="C6" s="29"/>
      <c r="D6" s="17"/>
    </row>
    <row r="7" ht="18.75" customHeight="1" spans="1:4">
      <c r="A7" s="177" t="s">
        <v>94</v>
      </c>
      <c r="B7" s="23">
        <v>106041118.14</v>
      </c>
      <c r="C7" s="178" t="s">
        <v>95</v>
      </c>
      <c r="D7" s="23">
        <v>106041118.14</v>
      </c>
    </row>
    <row r="8" ht="18.75" customHeight="1" spans="1:4">
      <c r="A8" s="179" t="s">
        <v>96</v>
      </c>
      <c r="B8" s="23">
        <v>106041118.14</v>
      </c>
      <c r="C8" s="178" t="s">
        <v>97</v>
      </c>
      <c r="D8" s="23"/>
    </row>
    <row r="9" ht="18.75" customHeight="1" spans="1:4">
      <c r="A9" s="179" t="s">
        <v>98</v>
      </c>
      <c r="B9" s="23"/>
      <c r="C9" s="178" t="s">
        <v>99</v>
      </c>
      <c r="D9" s="23"/>
    </row>
    <row r="10" ht="18.75" customHeight="1" spans="1:4">
      <c r="A10" s="179" t="s">
        <v>100</v>
      </c>
      <c r="B10" s="23"/>
      <c r="C10" s="178" t="s">
        <v>101</v>
      </c>
      <c r="D10" s="23"/>
    </row>
    <row r="11" ht="18.75" customHeight="1" spans="1:4">
      <c r="A11" s="179" t="s">
        <v>102</v>
      </c>
      <c r="B11" s="23"/>
      <c r="C11" s="178" t="s">
        <v>103</v>
      </c>
      <c r="D11" s="23">
        <v>91540123.21</v>
      </c>
    </row>
    <row r="12" ht="18.75" customHeight="1" spans="1:4">
      <c r="A12" s="179" t="s">
        <v>96</v>
      </c>
      <c r="B12" s="23"/>
      <c r="C12" s="178" t="s">
        <v>104</v>
      </c>
      <c r="D12" s="23"/>
    </row>
    <row r="13" ht="18.75" customHeight="1" spans="1:4">
      <c r="A13" s="179" t="s">
        <v>98</v>
      </c>
      <c r="B13" s="23"/>
      <c r="C13" s="178" t="s">
        <v>105</v>
      </c>
      <c r="D13" s="23"/>
    </row>
    <row r="14" ht="18.75" customHeight="1" spans="1:4">
      <c r="A14" s="179" t="s">
        <v>100</v>
      </c>
      <c r="B14" s="23"/>
      <c r="C14" s="178" t="s">
        <v>106</v>
      </c>
      <c r="D14" s="23"/>
    </row>
    <row r="15" ht="18.75" customHeight="1" spans="1:4">
      <c r="A15" s="180"/>
      <c r="B15" s="23"/>
      <c r="C15" s="21" t="s">
        <v>107</v>
      </c>
      <c r="D15" s="23">
        <v>7316622.72</v>
      </c>
    </row>
    <row r="16" ht="18.75" customHeight="1" spans="1:4">
      <c r="A16" s="181"/>
      <c r="B16" s="23"/>
      <c r="C16" s="21" t="s">
        <v>108</v>
      </c>
      <c r="D16" s="23">
        <v>2666490.29</v>
      </c>
    </row>
    <row r="17" ht="18.75" customHeight="1" spans="1:4">
      <c r="A17" s="182"/>
      <c r="B17" s="23"/>
      <c r="C17" s="21" t="s">
        <v>109</v>
      </c>
      <c r="D17" s="23"/>
    </row>
    <row r="18" ht="18.75" customHeight="1" spans="1:4">
      <c r="A18" s="182"/>
      <c r="B18" s="23"/>
      <c r="C18" s="21" t="s">
        <v>110</v>
      </c>
      <c r="D18" s="23"/>
    </row>
    <row r="19" ht="18.75" customHeight="1" spans="1:4">
      <c r="A19" s="182"/>
      <c r="B19" s="23"/>
      <c r="C19" s="21" t="s">
        <v>111</v>
      </c>
      <c r="D19" s="23"/>
    </row>
    <row r="20" ht="18.75" customHeight="1" spans="1:4">
      <c r="A20" s="182"/>
      <c r="B20" s="23"/>
      <c r="C20" s="21" t="s">
        <v>112</v>
      </c>
      <c r="D20" s="23"/>
    </row>
    <row r="21" ht="18.75" customHeight="1" spans="1:4">
      <c r="A21" s="182"/>
      <c r="B21" s="23"/>
      <c r="C21" s="21" t="s">
        <v>113</v>
      </c>
      <c r="D21" s="23"/>
    </row>
    <row r="22" ht="18.75" customHeight="1" spans="1:4">
      <c r="A22" s="182"/>
      <c r="B22" s="23"/>
      <c r="C22" s="21" t="s">
        <v>114</v>
      </c>
      <c r="D22" s="23"/>
    </row>
    <row r="23" ht="18.75" customHeight="1" spans="1:4">
      <c r="A23" s="182"/>
      <c r="B23" s="23"/>
      <c r="C23" s="21" t="s">
        <v>115</v>
      </c>
      <c r="D23" s="23"/>
    </row>
    <row r="24" ht="18.75" customHeight="1" spans="1:4">
      <c r="A24" s="182"/>
      <c r="B24" s="23"/>
      <c r="C24" s="21" t="s">
        <v>116</v>
      </c>
      <c r="D24" s="23"/>
    </row>
    <row r="25" ht="18.75" customHeight="1" spans="1:4">
      <c r="A25" s="182"/>
      <c r="B25" s="23"/>
      <c r="C25" s="21" t="s">
        <v>117</v>
      </c>
      <c r="D25" s="23"/>
    </row>
    <row r="26" ht="18.75" customHeight="1" spans="1:4">
      <c r="A26" s="182"/>
      <c r="B26" s="23"/>
      <c r="C26" s="21" t="s">
        <v>118</v>
      </c>
      <c r="D26" s="23">
        <v>4517881.92</v>
      </c>
    </row>
    <row r="27" ht="18.75" customHeight="1" spans="1:4">
      <c r="A27" s="180"/>
      <c r="B27" s="23"/>
      <c r="C27" s="21" t="s">
        <v>119</v>
      </c>
      <c r="D27" s="23"/>
    </row>
    <row r="28" ht="18.75" customHeight="1" spans="1:4">
      <c r="A28" s="181"/>
      <c r="B28" s="23"/>
      <c r="C28" s="21" t="s">
        <v>120</v>
      </c>
      <c r="D28" s="23"/>
    </row>
    <row r="29" ht="18.75" customHeight="1" spans="1:4">
      <c r="A29" s="182"/>
      <c r="B29" s="23"/>
      <c r="C29" s="21" t="s">
        <v>121</v>
      </c>
      <c r="D29" s="23"/>
    </row>
    <row r="30" ht="18.75" customHeight="1" spans="1:4">
      <c r="A30" s="182"/>
      <c r="B30" s="23"/>
      <c r="C30" s="21" t="s">
        <v>122</v>
      </c>
      <c r="D30" s="23"/>
    </row>
    <row r="31" ht="18.75" customHeight="1" spans="1:4">
      <c r="A31" s="182"/>
      <c r="B31" s="23"/>
      <c r="C31" s="21" t="s">
        <v>123</v>
      </c>
      <c r="D31" s="23"/>
    </row>
    <row r="32" ht="18.75" customHeight="1" spans="1:4">
      <c r="A32" s="182"/>
      <c r="B32" s="23"/>
      <c r="C32" s="21" t="s">
        <v>124</v>
      </c>
      <c r="D32" s="23"/>
    </row>
    <row r="33" ht="18.75" customHeight="1" spans="1:4">
      <c r="A33" s="182"/>
      <c r="B33" s="23"/>
      <c r="C33" s="21" t="s">
        <v>125</v>
      </c>
      <c r="D33" s="23"/>
    </row>
    <row r="34" ht="18.75" customHeight="1" spans="1:4">
      <c r="A34" s="180"/>
      <c r="B34" s="23"/>
      <c r="C34" s="183" t="s">
        <v>126</v>
      </c>
      <c r="D34" s="23"/>
    </row>
    <row r="35" ht="18.75" customHeight="1" spans="1:4">
      <c r="A35" s="181" t="s">
        <v>127</v>
      </c>
      <c r="B35" s="184">
        <v>106041118.14</v>
      </c>
      <c r="C35" s="180" t="s">
        <v>51</v>
      </c>
      <c r="D35" s="184">
        <v>106041118.14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6"/>
  <sheetViews>
    <sheetView showZeros="0" workbookViewId="0">
      <selection activeCell="K15" sqref="K15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65"/>
      <c r="B1" s="165"/>
      <c r="C1" s="165"/>
      <c r="D1" s="51"/>
      <c r="E1" s="165"/>
      <c r="F1" s="54"/>
      <c r="G1" s="34" t="s">
        <v>128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07"/>
      <c r="C2" s="107"/>
      <c r="D2" s="107"/>
      <c r="E2" s="107"/>
      <c r="F2" s="107"/>
      <c r="G2" s="107"/>
    </row>
    <row r="3" ht="18.75" customHeight="1" spans="1:7">
      <c r="A3" s="6" t="str">
        <f>"单位名称："&amp;"耿马傣族佤族自治县公安局"</f>
        <v>单位名称：耿马傣族佤族自治县公安局</v>
      </c>
      <c r="B3" s="166"/>
      <c r="C3" s="51"/>
      <c r="D3" s="51"/>
      <c r="E3" s="51"/>
      <c r="F3" s="54"/>
      <c r="G3" s="34" t="s">
        <v>1</v>
      </c>
    </row>
    <row r="4" ht="18.75" customHeight="1" spans="1:7">
      <c r="A4" s="167" t="s">
        <v>129</v>
      </c>
      <c r="B4" s="168"/>
      <c r="C4" s="108" t="s">
        <v>55</v>
      </c>
      <c r="D4" s="137" t="s">
        <v>74</v>
      </c>
      <c r="E4" s="12"/>
      <c r="F4" s="13"/>
      <c r="G4" s="129" t="s">
        <v>75</v>
      </c>
    </row>
    <row r="5" ht="18.75" customHeight="1" spans="1:7">
      <c r="A5" s="169" t="s">
        <v>72</v>
      </c>
      <c r="B5" s="169" t="s">
        <v>73</v>
      </c>
      <c r="C5" s="29"/>
      <c r="D5" s="170" t="s">
        <v>57</v>
      </c>
      <c r="E5" s="170" t="s">
        <v>130</v>
      </c>
      <c r="F5" s="170" t="s">
        <v>131</v>
      </c>
      <c r="G5" s="93"/>
    </row>
    <row r="6" ht="18.75" customHeight="1" spans="1:7">
      <c r="A6" s="171" t="s">
        <v>132</v>
      </c>
      <c r="B6" s="171" t="s">
        <v>133</v>
      </c>
      <c r="C6" s="171" t="s">
        <v>134</v>
      </c>
      <c r="D6" s="172">
        <v>4</v>
      </c>
      <c r="E6" s="173" t="s">
        <v>135</v>
      </c>
      <c r="F6" s="173" t="s">
        <v>136</v>
      </c>
      <c r="G6" s="171" t="s">
        <v>137</v>
      </c>
    </row>
    <row r="7" ht="18.75" customHeight="1" spans="1:7">
      <c r="A7" s="122" t="s">
        <v>83</v>
      </c>
      <c r="B7" s="122" t="s">
        <v>84</v>
      </c>
      <c r="C7" s="23">
        <v>91540123.21</v>
      </c>
      <c r="D7" s="23">
        <v>57445023.21</v>
      </c>
      <c r="E7" s="23">
        <v>51086017.14</v>
      </c>
      <c r="F7" s="23">
        <v>6359006.07</v>
      </c>
      <c r="G7" s="23">
        <v>34095100</v>
      </c>
    </row>
    <row r="8" ht="18.75" customHeight="1" spans="1:7">
      <c r="A8" s="124" t="s">
        <v>138</v>
      </c>
      <c r="B8" s="124" t="s">
        <v>139</v>
      </c>
      <c r="C8" s="23">
        <v>91540123.21</v>
      </c>
      <c r="D8" s="23">
        <v>57445023.21</v>
      </c>
      <c r="E8" s="23">
        <v>51086017.14</v>
      </c>
      <c r="F8" s="23">
        <v>6359006.07</v>
      </c>
      <c r="G8" s="23">
        <v>34095100</v>
      </c>
    </row>
    <row r="9" ht="18.75" customHeight="1" spans="1:7">
      <c r="A9" s="174" t="s">
        <v>140</v>
      </c>
      <c r="B9" s="174" t="s">
        <v>141</v>
      </c>
      <c r="C9" s="23">
        <v>48408983.21</v>
      </c>
      <c r="D9" s="23">
        <v>48408983.21</v>
      </c>
      <c r="E9" s="23">
        <v>42365977.14</v>
      </c>
      <c r="F9" s="23">
        <v>6043006.07</v>
      </c>
      <c r="G9" s="23"/>
    </row>
    <row r="10" ht="18.75" customHeight="1" spans="1:7">
      <c r="A10" s="174" t="s">
        <v>142</v>
      </c>
      <c r="B10" s="174" t="s">
        <v>143</v>
      </c>
      <c r="C10" s="23">
        <v>250000</v>
      </c>
      <c r="D10" s="23"/>
      <c r="E10" s="23"/>
      <c r="F10" s="23"/>
      <c r="G10" s="23">
        <v>250000</v>
      </c>
    </row>
    <row r="11" ht="18.75" customHeight="1" spans="1:7">
      <c r="A11" s="174" t="s">
        <v>144</v>
      </c>
      <c r="B11" s="174" t="s">
        <v>145</v>
      </c>
      <c r="C11" s="23">
        <v>60000</v>
      </c>
      <c r="D11" s="23"/>
      <c r="E11" s="23"/>
      <c r="F11" s="23"/>
      <c r="G11" s="23">
        <v>60000</v>
      </c>
    </row>
    <row r="12" ht="18.75" customHeight="1" spans="1:7">
      <c r="A12" s="174" t="s">
        <v>146</v>
      </c>
      <c r="B12" s="174" t="s">
        <v>147</v>
      </c>
      <c r="C12" s="23">
        <v>42821140</v>
      </c>
      <c r="D12" s="23">
        <v>9036040</v>
      </c>
      <c r="E12" s="23">
        <v>8720040</v>
      </c>
      <c r="F12" s="23">
        <v>316000</v>
      </c>
      <c r="G12" s="23">
        <v>33785100</v>
      </c>
    </row>
    <row r="13" ht="18.75" customHeight="1" spans="1:7">
      <c r="A13" s="122" t="s">
        <v>85</v>
      </c>
      <c r="B13" s="122" t="s">
        <v>86</v>
      </c>
      <c r="C13" s="23">
        <v>7316622.72</v>
      </c>
      <c r="D13" s="23">
        <v>7316622.72</v>
      </c>
      <c r="E13" s="23">
        <v>7316622.72</v>
      </c>
      <c r="F13" s="23"/>
      <c r="G13" s="23"/>
    </row>
    <row r="14" ht="18.75" customHeight="1" spans="1:7">
      <c r="A14" s="124" t="s">
        <v>148</v>
      </c>
      <c r="B14" s="124" t="s">
        <v>149</v>
      </c>
      <c r="C14" s="23">
        <v>7254910.56</v>
      </c>
      <c r="D14" s="23">
        <v>7254910.56</v>
      </c>
      <c r="E14" s="23">
        <v>7254910.56</v>
      </c>
      <c r="F14" s="23"/>
      <c r="G14" s="23"/>
    </row>
    <row r="15" ht="18.75" customHeight="1" spans="1:7">
      <c r="A15" s="174" t="s">
        <v>150</v>
      </c>
      <c r="B15" s="174" t="s">
        <v>151</v>
      </c>
      <c r="C15" s="23">
        <v>1575957.6</v>
      </c>
      <c r="D15" s="23">
        <v>1575957.6</v>
      </c>
      <c r="E15" s="23">
        <v>1575957.6</v>
      </c>
      <c r="F15" s="23"/>
      <c r="G15" s="23"/>
    </row>
    <row r="16" ht="18.75" customHeight="1" spans="1:7">
      <c r="A16" s="174" t="s">
        <v>152</v>
      </c>
      <c r="B16" s="174" t="s">
        <v>153</v>
      </c>
      <c r="C16" s="23">
        <v>5678952.96</v>
      </c>
      <c r="D16" s="23">
        <v>5678952.96</v>
      </c>
      <c r="E16" s="23">
        <v>5678952.96</v>
      </c>
      <c r="F16" s="23"/>
      <c r="G16" s="23"/>
    </row>
    <row r="17" ht="18.75" customHeight="1" spans="1:7">
      <c r="A17" s="124" t="s">
        <v>154</v>
      </c>
      <c r="B17" s="124" t="s">
        <v>155</v>
      </c>
      <c r="C17" s="23">
        <v>61712.16</v>
      </c>
      <c r="D17" s="23">
        <v>61712.16</v>
      </c>
      <c r="E17" s="23">
        <v>61712.16</v>
      </c>
      <c r="F17" s="23"/>
      <c r="G17" s="23"/>
    </row>
    <row r="18" ht="18.75" customHeight="1" spans="1:7">
      <c r="A18" s="174" t="s">
        <v>156</v>
      </c>
      <c r="B18" s="174" t="s">
        <v>157</v>
      </c>
      <c r="C18" s="23">
        <v>61712.16</v>
      </c>
      <c r="D18" s="23">
        <v>61712.16</v>
      </c>
      <c r="E18" s="23">
        <v>61712.16</v>
      </c>
      <c r="F18" s="23"/>
      <c r="G18" s="23"/>
    </row>
    <row r="19" ht="18.75" customHeight="1" spans="1:7">
      <c r="A19" s="122" t="s">
        <v>87</v>
      </c>
      <c r="B19" s="122" t="s">
        <v>88</v>
      </c>
      <c r="C19" s="23">
        <v>2666490.29</v>
      </c>
      <c r="D19" s="23">
        <v>2666490.29</v>
      </c>
      <c r="E19" s="23">
        <v>2666490.29</v>
      </c>
      <c r="F19" s="23"/>
      <c r="G19" s="23"/>
    </row>
    <row r="20" ht="18.75" customHeight="1" spans="1:7">
      <c r="A20" s="124" t="s">
        <v>158</v>
      </c>
      <c r="B20" s="124" t="s">
        <v>159</v>
      </c>
      <c r="C20" s="23">
        <v>2666490.29</v>
      </c>
      <c r="D20" s="23">
        <v>2666490.29</v>
      </c>
      <c r="E20" s="23">
        <v>2666490.29</v>
      </c>
      <c r="F20" s="23"/>
      <c r="G20" s="23"/>
    </row>
    <row r="21" ht="18.75" customHeight="1" spans="1:7">
      <c r="A21" s="174" t="s">
        <v>160</v>
      </c>
      <c r="B21" s="174" t="s">
        <v>161</v>
      </c>
      <c r="C21" s="23">
        <v>2520035.38</v>
      </c>
      <c r="D21" s="23">
        <v>2520035.38</v>
      </c>
      <c r="E21" s="23">
        <v>2520035.38</v>
      </c>
      <c r="F21" s="23"/>
      <c r="G21" s="23"/>
    </row>
    <row r="22" ht="18.75" customHeight="1" spans="1:7">
      <c r="A22" s="174" t="s">
        <v>162</v>
      </c>
      <c r="B22" s="174" t="s">
        <v>163</v>
      </c>
      <c r="C22" s="23">
        <v>146454.91</v>
      </c>
      <c r="D22" s="23">
        <v>146454.91</v>
      </c>
      <c r="E22" s="23">
        <v>146454.91</v>
      </c>
      <c r="F22" s="23"/>
      <c r="G22" s="23"/>
    </row>
    <row r="23" ht="18.75" customHeight="1" spans="1:7">
      <c r="A23" s="122" t="s">
        <v>89</v>
      </c>
      <c r="B23" s="122" t="s">
        <v>90</v>
      </c>
      <c r="C23" s="23">
        <v>4517881.92</v>
      </c>
      <c r="D23" s="23">
        <v>4517881.92</v>
      </c>
      <c r="E23" s="23">
        <v>4517881.92</v>
      </c>
      <c r="F23" s="23"/>
      <c r="G23" s="23"/>
    </row>
    <row r="24" ht="18.75" customHeight="1" spans="1:7">
      <c r="A24" s="124" t="s">
        <v>164</v>
      </c>
      <c r="B24" s="124" t="s">
        <v>165</v>
      </c>
      <c r="C24" s="23">
        <v>4517881.92</v>
      </c>
      <c r="D24" s="23">
        <v>4517881.92</v>
      </c>
      <c r="E24" s="23">
        <v>4517881.92</v>
      </c>
      <c r="F24" s="23"/>
      <c r="G24" s="23"/>
    </row>
    <row r="25" ht="18.75" customHeight="1" spans="1:7">
      <c r="A25" s="174" t="s">
        <v>166</v>
      </c>
      <c r="B25" s="174" t="s">
        <v>167</v>
      </c>
      <c r="C25" s="23">
        <v>4517881.92</v>
      </c>
      <c r="D25" s="23">
        <v>4517881.92</v>
      </c>
      <c r="E25" s="23">
        <v>4517881.92</v>
      </c>
      <c r="F25" s="23"/>
      <c r="G25" s="23"/>
    </row>
    <row r="26" ht="18.75" customHeight="1" spans="1:7">
      <c r="A26" s="47" t="s">
        <v>55</v>
      </c>
      <c r="B26" s="47"/>
      <c r="C26" s="23">
        <v>106041118.14</v>
      </c>
      <c r="D26" s="23">
        <v>71946018.14</v>
      </c>
      <c r="E26" s="23">
        <v>65587012.07</v>
      </c>
      <c r="F26" s="23">
        <v>6359006.07</v>
      </c>
      <c r="G26" s="23">
        <v>34095100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8"/>
  <sheetViews>
    <sheetView showZeros="0" workbookViewId="0">
      <selection activeCell="K15" sqref="K15"/>
    </sheetView>
  </sheetViews>
  <sheetFormatPr defaultColWidth="9.14285714285714" defaultRowHeight="14.25" customHeight="1" outlineLevelRow="7"/>
  <cols>
    <col min="1" max="12" width="23.847619047619" customWidth="1"/>
  </cols>
  <sheetData>
    <row r="1" customHeight="1" spans="1:12">
      <c r="A1" s="144"/>
      <c r="B1" s="144"/>
      <c r="C1" s="145"/>
      <c r="E1" s="59"/>
      <c r="F1" s="126"/>
      <c r="H1" s="126"/>
      <c r="J1" s="163"/>
      <c r="K1" s="163"/>
      <c r="L1" s="164" t="s">
        <v>168</v>
      </c>
    </row>
    <row r="2" ht="39" customHeight="1" spans="1:12">
      <c r="A2" s="146" t="s">
        <v>169</v>
      </c>
      <c r="B2" s="147"/>
      <c r="C2" s="148"/>
      <c r="D2" s="147"/>
      <c r="E2" s="148"/>
      <c r="F2" s="147"/>
      <c r="G2" s="148"/>
      <c r="H2" s="147"/>
      <c r="I2" s="148"/>
      <c r="J2" s="147"/>
      <c r="K2" s="147"/>
      <c r="L2" s="148"/>
    </row>
    <row r="3" ht="18.75" customHeight="1" spans="1:12">
      <c r="A3" s="149" t="str">
        <f>"单位名称："&amp;"耿马傣族佤族自治县公安局"</f>
        <v>单位名称：耿马傣族佤族自治县公安局</v>
      </c>
      <c r="B3" s="144"/>
      <c r="C3" s="145"/>
      <c r="D3" s="150"/>
      <c r="E3" s="59"/>
      <c r="F3" s="150"/>
      <c r="G3" s="150"/>
      <c r="H3" s="126"/>
      <c r="J3" s="163"/>
      <c r="K3" s="163"/>
      <c r="L3" s="164" t="s">
        <v>170</v>
      </c>
    </row>
    <row r="4" ht="18.75" customHeight="1" spans="1:12">
      <c r="A4" s="151" t="s">
        <v>171</v>
      </c>
      <c r="B4" s="151" t="s">
        <v>172</v>
      </c>
      <c r="C4" s="63" t="s">
        <v>173</v>
      </c>
      <c r="D4" s="152"/>
      <c r="E4" s="63" t="s">
        <v>174</v>
      </c>
      <c r="F4" s="153"/>
      <c r="G4" s="153"/>
      <c r="H4" s="153"/>
      <c r="I4" s="153"/>
      <c r="J4" s="152"/>
      <c r="K4" s="63" t="s">
        <v>175</v>
      </c>
      <c r="L4" s="152" t="s">
        <v>175</v>
      </c>
    </row>
    <row r="5" ht="18.75" customHeight="1" spans="1:12">
      <c r="A5" s="154"/>
      <c r="B5" s="155"/>
      <c r="C5" s="155" t="s">
        <v>176</v>
      </c>
      <c r="D5" s="156" t="s">
        <v>177</v>
      </c>
      <c r="E5" s="63" t="s">
        <v>57</v>
      </c>
      <c r="F5" s="152"/>
      <c r="G5" s="63" t="s">
        <v>178</v>
      </c>
      <c r="H5" s="152"/>
      <c r="I5" s="63" t="s">
        <v>179</v>
      </c>
      <c r="J5" s="152"/>
      <c r="K5" s="155" t="s">
        <v>176</v>
      </c>
      <c r="L5" s="155" t="s">
        <v>177</v>
      </c>
    </row>
    <row r="6" ht="18.75" customHeight="1" spans="1:12">
      <c r="A6" s="157"/>
      <c r="B6" s="157"/>
      <c r="C6" s="158"/>
      <c r="D6" s="157"/>
      <c r="E6" s="159" t="s">
        <v>176</v>
      </c>
      <c r="F6" s="160" t="s">
        <v>177</v>
      </c>
      <c r="G6" s="161" t="s">
        <v>176</v>
      </c>
      <c r="H6" s="160" t="s">
        <v>177</v>
      </c>
      <c r="I6" s="161" t="s">
        <v>176</v>
      </c>
      <c r="J6" s="160" t="s">
        <v>177</v>
      </c>
      <c r="K6" s="157"/>
      <c r="L6" s="157"/>
    </row>
    <row r="7" ht="18.75" customHeight="1" spans="1:12">
      <c r="A7" s="19">
        <v>1</v>
      </c>
      <c r="B7" s="18">
        <v>2</v>
      </c>
      <c r="C7" s="18">
        <v>3</v>
      </c>
      <c r="D7" s="162">
        <v>4</v>
      </c>
      <c r="E7" s="162">
        <v>5</v>
      </c>
      <c r="F7" s="162">
        <v>6</v>
      </c>
      <c r="G7" s="162">
        <v>7</v>
      </c>
      <c r="H7" s="162">
        <v>8</v>
      </c>
      <c r="I7" s="162">
        <v>9</v>
      </c>
      <c r="J7" s="18">
        <v>10</v>
      </c>
      <c r="K7" s="18">
        <v>11</v>
      </c>
      <c r="L7" s="18">
        <v>12</v>
      </c>
    </row>
    <row r="8" ht="18.75" customHeight="1" spans="1:12">
      <c r="A8" s="23">
        <v>57460</v>
      </c>
      <c r="B8" s="23">
        <v>58000</v>
      </c>
      <c r="C8" s="23"/>
      <c r="D8" s="23"/>
      <c r="E8" s="23">
        <v>40000</v>
      </c>
      <c r="F8" s="23">
        <v>40000</v>
      </c>
      <c r="G8" s="23"/>
      <c r="H8" s="23"/>
      <c r="I8" s="23">
        <v>40000</v>
      </c>
      <c r="J8" s="23">
        <v>40000</v>
      </c>
      <c r="K8" s="23">
        <v>17460</v>
      </c>
      <c r="L8" s="23">
        <v>18000</v>
      </c>
    </row>
  </sheetData>
  <mergeCells count="14">
    <mergeCell ref="A2:L2"/>
    <mergeCell ref="A3:E3"/>
    <mergeCell ref="C4:D4"/>
    <mergeCell ref="E4:J4"/>
    <mergeCell ref="K4:L4"/>
    <mergeCell ref="E5:F5"/>
    <mergeCell ref="G5:H5"/>
    <mergeCell ref="I5:J5"/>
    <mergeCell ref="A4:A6"/>
    <mergeCell ref="B4:B6"/>
    <mergeCell ref="C5:C6"/>
    <mergeCell ref="D5:D6"/>
    <mergeCell ref="K5:K6"/>
    <mergeCell ref="L5:L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53"/>
  <sheetViews>
    <sheetView showZeros="0" topLeftCell="A28" workbookViewId="0">
      <selection activeCell="K15" sqref="K15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17.5714285714286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8.75" customHeight="1" spans="2:23">
      <c r="B1" s="133"/>
      <c r="D1" s="134"/>
      <c r="E1" s="134"/>
      <c r="F1" s="134"/>
      <c r="G1" s="134"/>
      <c r="H1" s="65"/>
      <c r="I1" s="65"/>
      <c r="J1" s="65"/>
      <c r="K1" s="65"/>
      <c r="L1" s="65"/>
      <c r="M1" s="65"/>
      <c r="N1" s="2"/>
      <c r="O1" s="2"/>
      <c r="P1" s="2"/>
      <c r="Q1" s="65"/>
      <c r="U1" s="133"/>
      <c r="W1" s="33" t="s">
        <v>180</v>
      </c>
    </row>
    <row r="2" ht="39.75" customHeight="1" spans="1:23">
      <c r="A2" s="135" t="str">
        <f>"2025"&amp;"年部门基本支出预算表"</f>
        <v>2025年部门基本支出预算表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5"/>
      <c r="O2" s="5"/>
      <c r="P2" s="5"/>
      <c r="Q2" s="68"/>
      <c r="R2" s="68"/>
      <c r="S2" s="68"/>
      <c r="T2" s="68"/>
      <c r="U2" s="68"/>
      <c r="V2" s="68"/>
      <c r="W2" s="68"/>
    </row>
    <row r="3" ht="18.75" customHeight="1" spans="1:23">
      <c r="A3" s="6" t="str">
        <f>"单位名称："&amp;"耿马傣族佤族自治县公安局"</f>
        <v>单位名称：耿马傣族佤族自治县公安局</v>
      </c>
      <c r="B3" s="136"/>
      <c r="C3" s="136"/>
      <c r="D3" s="136"/>
      <c r="E3" s="136"/>
      <c r="F3" s="136"/>
      <c r="G3" s="136"/>
      <c r="H3" s="70"/>
      <c r="I3" s="70"/>
      <c r="J3" s="70"/>
      <c r="K3" s="70"/>
      <c r="L3" s="70"/>
      <c r="M3" s="70"/>
      <c r="N3" s="8"/>
      <c r="O3" s="8"/>
      <c r="P3" s="8"/>
      <c r="Q3" s="70"/>
      <c r="U3" s="133"/>
      <c r="W3" s="33" t="s">
        <v>170</v>
      </c>
    </row>
    <row r="4" ht="18.75" customHeight="1" spans="1:23">
      <c r="A4" s="9" t="s">
        <v>181</v>
      </c>
      <c r="B4" s="9" t="s">
        <v>182</v>
      </c>
      <c r="C4" s="9" t="s">
        <v>183</v>
      </c>
      <c r="D4" s="9" t="s">
        <v>184</v>
      </c>
      <c r="E4" s="9" t="s">
        <v>185</v>
      </c>
      <c r="F4" s="9" t="s">
        <v>186</v>
      </c>
      <c r="G4" s="9" t="s">
        <v>187</v>
      </c>
      <c r="H4" s="137" t="s">
        <v>188</v>
      </c>
      <c r="I4" s="88" t="s">
        <v>188</v>
      </c>
      <c r="J4" s="88"/>
      <c r="K4" s="88"/>
      <c r="L4" s="88"/>
      <c r="M4" s="88"/>
      <c r="N4" s="12"/>
      <c r="O4" s="12"/>
      <c r="P4" s="12"/>
      <c r="Q4" s="73" t="s">
        <v>61</v>
      </c>
      <c r="R4" s="88" t="s">
        <v>77</v>
      </c>
      <c r="S4" s="88"/>
      <c r="T4" s="88"/>
      <c r="U4" s="88"/>
      <c r="V4" s="88"/>
      <c r="W4" s="141"/>
    </row>
    <row r="5" ht="18.75" customHeight="1" spans="1:23">
      <c r="A5" s="14"/>
      <c r="B5" s="131"/>
      <c r="C5" s="14"/>
      <c r="D5" s="14"/>
      <c r="E5" s="14"/>
      <c r="F5" s="14"/>
      <c r="G5" s="14"/>
      <c r="H5" s="108" t="s">
        <v>189</v>
      </c>
      <c r="I5" s="137" t="s">
        <v>58</v>
      </c>
      <c r="J5" s="88"/>
      <c r="K5" s="88"/>
      <c r="L5" s="88"/>
      <c r="M5" s="141"/>
      <c r="N5" s="11" t="s">
        <v>190</v>
      </c>
      <c r="O5" s="12"/>
      <c r="P5" s="13"/>
      <c r="Q5" s="9" t="s">
        <v>61</v>
      </c>
      <c r="R5" s="137" t="s">
        <v>77</v>
      </c>
      <c r="S5" s="73" t="s">
        <v>64</v>
      </c>
      <c r="T5" s="88" t="s">
        <v>77</v>
      </c>
      <c r="U5" s="73" t="s">
        <v>66</v>
      </c>
      <c r="V5" s="73" t="s">
        <v>67</v>
      </c>
      <c r="W5" s="143" t="s">
        <v>68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142" t="s">
        <v>191</v>
      </c>
      <c r="J6" s="9" t="s">
        <v>192</v>
      </c>
      <c r="K6" s="9" t="s">
        <v>193</v>
      </c>
      <c r="L6" s="9" t="s">
        <v>194</v>
      </c>
      <c r="M6" s="9" t="s">
        <v>195</v>
      </c>
      <c r="N6" s="9" t="s">
        <v>58</v>
      </c>
      <c r="O6" s="9" t="s">
        <v>59</v>
      </c>
      <c r="P6" s="9" t="s">
        <v>60</v>
      </c>
      <c r="Q6" s="28"/>
      <c r="R6" s="9" t="s">
        <v>57</v>
      </c>
      <c r="S6" s="9" t="s">
        <v>64</v>
      </c>
      <c r="T6" s="9" t="s">
        <v>196</v>
      </c>
      <c r="U6" s="9" t="s">
        <v>66</v>
      </c>
      <c r="V6" s="9" t="s">
        <v>67</v>
      </c>
      <c r="W6" s="9" t="s">
        <v>68</v>
      </c>
    </row>
    <row r="7" ht="18.75" customHeight="1" spans="1:23">
      <c r="A7" s="111"/>
      <c r="B7" s="111"/>
      <c r="C7" s="111"/>
      <c r="D7" s="111"/>
      <c r="E7" s="111"/>
      <c r="F7" s="111"/>
      <c r="G7" s="111"/>
      <c r="H7" s="111"/>
      <c r="I7" s="92"/>
      <c r="J7" s="16" t="s">
        <v>197</v>
      </c>
      <c r="K7" s="16" t="s">
        <v>193</v>
      </c>
      <c r="L7" s="16" t="s">
        <v>194</v>
      </c>
      <c r="M7" s="16" t="s">
        <v>195</v>
      </c>
      <c r="N7" s="16" t="s">
        <v>193</v>
      </c>
      <c r="O7" s="16" t="s">
        <v>194</v>
      </c>
      <c r="P7" s="16" t="s">
        <v>195</v>
      </c>
      <c r="Q7" s="16" t="s">
        <v>61</v>
      </c>
      <c r="R7" s="16" t="s">
        <v>57</v>
      </c>
      <c r="S7" s="16" t="s">
        <v>64</v>
      </c>
      <c r="T7" s="16" t="s">
        <v>196</v>
      </c>
      <c r="U7" s="16" t="s">
        <v>66</v>
      </c>
      <c r="V7" s="16" t="s">
        <v>67</v>
      </c>
      <c r="W7" s="16" t="s">
        <v>68</v>
      </c>
    </row>
    <row r="8" ht="18.75" customHeight="1" spans="1:23">
      <c r="A8" s="138">
        <v>1</v>
      </c>
      <c r="B8" s="138">
        <v>2</v>
      </c>
      <c r="C8" s="138">
        <v>3</v>
      </c>
      <c r="D8" s="138">
        <v>4</v>
      </c>
      <c r="E8" s="138">
        <v>5</v>
      </c>
      <c r="F8" s="138">
        <v>6</v>
      </c>
      <c r="G8" s="138">
        <v>7</v>
      </c>
      <c r="H8" s="138">
        <v>8</v>
      </c>
      <c r="I8" s="138">
        <v>9</v>
      </c>
      <c r="J8" s="138">
        <v>10</v>
      </c>
      <c r="K8" s="138">
        <v>11</v>
      </c>
      <c r="L8" s="138">
        <v>12</v>
      </c>
      <c r="M8" s="138">
        <v>13</v>
      </c>
      <c r="N8" s="138">
        <v>14</v>
      </c>
      <c r="O8" s="138">
        <v>15</v>
      </c>
      <c r="P8" s="138">
        <v>16</v>
      </c>
      <c r="Q8" s="138">
        <v>17</v>
      </c>
      <c r="R8" s="138">
        <v>18</v>
      </c>
      <c r="S8" s="138">
        <v>19</v>
      </c>
      <c r="T8" s="138">
        <v>20</v>
      </c>
      <c r="U8" s="138">
        <v>21</v>
      </c>
      <c r="V8" s="138">
        <v>22</v>
      </c>
      <c r="W8" s="138">
        <v>23</v>
      </c>
    </row>
    <row r="9" ht="18.75" customHeight="1" spans="1:23">
      <c r="A9" s="139" t="s">
        <v>70</v>
      </c>
      <c r="B9" s="139"/>
      <c r="C9" s="139"/>
      <c r="D9" s="139"/>
      <c r="E9" s="139"/>
      <c r="F9" s="139"/>
      <c r="G9" s="139"/>
      <c r="H9" s="23">
        <v>71946018.14</v>
      </c>
      <c r="I9" s="23">
        <v>71946018.14</v>
      </c>
      <c r="J9" s="23"/>
      <c r="K9" s="23"/>
      <c r="L9" s="23">
        <v>71946018.14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40" t="s">
        <v>70</v>
      </c>
      <c r="B10" s="20"/>
      <c r="C10" s="20"/>
      <c r="D10" s="20"/>
      <c r="E10" s="20"/>
      <c r="F10" s="20"/>
      <c r="G10" s="20"/>
      <c r="H10" s="23">
        <v>71946018.14</v>
      </c>
      <c r="I10" s="23">
        <v>71946018.14</v>
      </c>
      <c r="J10" s="23"/>
      <c r="K10" s="23"/>
      <c r="L10" s="23">
        <v>71946018.14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0" t="s">
        <v>198</v>
      </c>
      <c r="C11" s="20" t="s">
        <v>199</v>
      </c>
      <c r="D11" s="20" t="s">
        <v>140</v>
      </c>
      <c r="E11" s="20" t="s">
        <v>141</v>
      </c>
      <c r="F11" s="20" t="s">
        <v>200</v>
      </c>
      <c r="G11" s="20" t="s">
        <v>201</v>
      </c>
      <c r="H11" s="23">
        <v>11249976</v>
      </c>
      <c r="I11" s="23">
        <v>11249976</v>
      </c>
      <c r="J11" s="23"/>
      <c r="K11" s="23"/>
      <c r="L11" s="23">
        <v>11249976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5"/>
      <c r="B12" s="20" t="s">
        <v>198</v>
      </c>
      <c r="C12" s="20" t="s">
        <v>199</v>
      </c>
      <c r="D12" s="20" t="s">
        <v>140</v>
      </c>
      <c r="E12" s="20" t="s">
        <v>141</v>
      </c>
      <c r="F12" s="20" t="s">
        <v>202</v>
      </c>
      <c r="G12" s="20" t="s">
        <v>203</v>
      </c>
      <c r="H12" s="23">
        <v>3093900</v>
      </c>
      <c r="I12" s="23">
        <v>3093900</v>
      </c>
      <c r="J12" s="23"/>
      <c r="K12" s="23"/>
      <c r="L12" s="23">
        <v>3093900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0" t="s">
        <v>204</v>
      </c>
      <c r="C13" s="20" t="s">
        <v>205</v>
      </c>
      <c r="D13" s="20" t="s">
        <v>140</v>
      </c>
      <c r="E13" s="20" t="s">
        <v>141</v>
      </c>
      <c r="F13" s="20" t="s">
        <v>202</v>
      </c>
      <c r="G13" s="20" t="s">
        <v>203</v>
      </c>
      <c r="H13" s="23">
        <v>678000</v>
      </c>
      <c r="I13" s="23">
        <v>678000</v>
      </c>
      <c r="J13" s="23"/>
      <c r="K13" s="23"/>
      <c r="L13" s="23">
        <v>678000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5"/>
      <c r="B14" s="20" t="s">
        <v>198</v>
      </c>
      <c r="C14" s="20" t="s">
        <v>199</v>
      </c>
      <c r="D14" s="20" t="s">
        <v>140</v>
      </c>
      <c r="E14" s="20" t="s">
        <v>141</v>
      </c>
      <c r="F14" s="20" t="s">
        <v>202</v>
      </c>
      <c r="G14" s="20" t="s">
        <v>203</v>
      </c>
      <c r="H14" s="23">
        <v>19153200</v>
      </c>
      <c r="I14" s="23">
        <v>19153200</v>
      </c>
      <c r="J14" s="23"/>
      <c r="K14" s="23"/>
      <c r="L14" s="23">
        <v>19153200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0" t="s">
        <v>198</v>
      </c>
      <c r="C15" s="20" t="s">
        <v>199</v>
      </c>
      <c r="D15" s="20" t="s">
        <v>140</v>
      </c>
      <c r="E15" s="20" t="s">
        <v>141</v>
      </c>
      <c r="F15" s="20" t="s">
        <v>202</v>
      </c>
      <c r="G15" s="20" t="s">
        <v>203</v>
      </c>
      <c r="H15" s="23">
        <v>2155560</v>
      </c>
      <c r="I15" s="23">
        <v>2155560</v>
      </c>
      <c r="J15" s="23"/>
      <c r="K15" s="23"/>
      <c r="L15" s="23">
        <v>2155560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5"/>
      <c r="B16" s="20" t="s">
        <v>198</v>
      </c>
      <c r="C16" s="20" t="s">
        <v>199</v>
      </c>
      <c r="D16" s="20" t="s">
        <v>140</v>
      </c>
      <c r="E16" s="20" t="s">
        <v>141</v>
      </c>
      <c r="F16" s="20" t="s">
        <v>206</v>
      </c>
      <c r="G16" s="20" t="s">
        <v>207</v>
      </c>
      <c r="H16" s="23">
        <v>937498</v>
      </c>
      <c r="I16" s="23">
        <v>937498</v>
      </c>
      <c r="J16" s="23"/>
      <c r="K16" s="23"/>
      <c r="L16" s="23">
        <v>937498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5"/>
      <c r="B17" s="20" t="s">
        <v>208</v>
      </c>
      <c r="C17" s="20" t="s">
        <v>209</v>
      </c>
      <c r="D17" s="20" t="s">
        <v>140</v>
      </c>
      <c r="E17" s="20" t="s">
        <v>141</v>
      </c>
      <c r="F17" s="20" t="s">
        <v>206</v>
      </c>
      <c r="G17" s="20" t="s">
        <v>207</v>
      </c>
      <c r="H17" s="23">
        <v>5090280</v>
      </c>
      <c r="I17" s="23">
        <v>5090280</v>
      </c>
      <c r="J17" s="23"/>
      <c r="K17" s="23"/>
      <c r="L17" s="23">
        <v>5090280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5"/>
      <c r="B18" s="20" t="s">
        <v>210</v>
      </c>
      <c r="C18" s="20" t="s">
        <v>211</v>
      </c>
      <c r="D18" s="20" t="s">
        <v>152</v>
      </c>
      <c r="E18" s="20" t="s">
        <v>153</v>
      </c>
      <c r="F18" s="20" t="s">
        <v>212</v>
      </c>
      <c r="G18" s="20" t="s">
        <v>213</v>
      </c>
      <c r="H18" s="23">
        <v>5678952.96</v>
      </c>
      <c r="I18" s="23">
        <v>5678952.96</v>
      </c>
      <c r="J18" s="23"/>
      <c r="K18" s="23"/>
      <c r="L18" s="23">
        <v>5678952.96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5"/>
      <c r="B19" s="20" t="s">
        <v>210</v>
      </c>
      <c r="C19" s="20" t="s">
        <v>211</v>
      </c>
      <c r="D19" s="20" t="s">
        <v>214</v>
      </c>
      <c r="E19" s="20" t="s">
        <v>215</v>
      </c>
      <c r="F19" s="20" t="s">
        <v>216</v>
      </c>
      <c r="G19" s="20" t="s">
        <v>217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5"/>
      <c r="B20" s="20" t="s">
        <v>210</v>
      </c>
      <c r="C20" s="20" t="s">
        <v>211</v>
      </c>
      <c r="D20" s="20" t="s">
        <v>160</v>
      </c>
      <c r="E20" s="20" t="s">
        <v>161</v>
      </c>
      <c r="F20" s="20" t="s">
        <v>218</v>
      </c>
      <c r="G20" s="20" t="s">
        <v>219</v>
      </c>
      <c r="H20" s="23">
        <v>2520035.38</v>
      </c>
      <c r="I20" s="23">
        <v>2520035.38</v>
      </c>
      <c r="J20" s="23"/>
      <c r="K20" s="23"/>
      <c r="L20" s="23">
        <v>2520035.38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5"/>
      <c r="B21" s="20" t="s">
        <v>210</v>
      </c>
      <c r="C21" s="20" t="s">
        <v>211</v>
      </c>
      <c r="D21" s="20" t="s">
        <v>220</v>
      </c>
      <c r="E21" s="20" t="s">
        <v>221</v>
      </c>
      <c r="F21" s="20" t="s">
        <v>218</v>
      </c>
      <c r="G21" s="20" t="s">
        <v>219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5"/>
      <c r="B22" s="20" t="s">
        <v>210</v>
      </c>
      <c r="C22" s="20" t="s">
        <v>211</v>
      </c>
      <c r="D22" s="20" t="s">
        <v>222</v>
      </c>
      <c r="E22" s="20" t="s">
        <v>223</v>
      </c>
      <c r="F22" s="20" t="s">
        <v>224</v>
      </c>
      <c r="G22" s="20" t="s">
        <v>225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5"/>
      <c r="B23" s="20" t="s">
        <v>210</v>
      </c>
      <c r="C23" s="20" t="s">
        <v>211</v>
      </c>
      <c r="D23" s="20" t="s">
        <v>140</v>
      </c>
      <c r="E23" s="20" t="s">
        <v>141</v>
      </c>
      <c r="F23" s="20" t="s">
        <v>226</v>
      </c>
      <c r="G23" s="20" t="s">
        <v>227</v>
      </c>
      <c r="H23" s="23">
        <v>2475.14</v>
      </c>
      <c r="I23" s="23">
        <v>2475.14</v>
      </c>
      <c r="J23" s="23"/>
      <c r="K23" s="23"/>
      <c r="L23" s="23">
        <v>2475.14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5"/>
      <c r="B24" s="20" t="s">
        <v>210</v>
      </c>
      <c r="C24" s="20" t="s">
        <v>211</v>
      </c>
      <c r="D24" s="20" t="s">
        <v>162</v>
      </c>
      <c r="E24" s="20" t="s">
        <v>163</v>
      </c>
      <c r="F24" s="20" t="s">
        <v>226</v>
      </c>
      <c r="G24" s="20" t="s">
        <v>227</v>
      </c>
      <c r="H24" s="23">
        <v>75468</v>
      </c>
      <c r="I24" s="23">
        <v>75468</v>
      </c>
      <c r="J24" s="23"/>
      <c r="K24" s="23"/>
      <c r="L24" s="23">
        <v>75468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5"/>
      <c r="B25" s="20" t="s">
        <v>210</v>
      </c>
      <c r="C25" s="20" t="s">
        <v>211</v>
      </c>
      <c r="D25" s="20" t="s">
        <v>162</v>
      </c>
      <c r="E25" s="20" t="s">
        <v>163</v>
      </c>
      <c r="F25" s="20" t="s">
        <v>226</v>
      </c>
      <c r="G25" s="20" t="s">
        <v>227</v>
      </c>
      <c r="H25" s="23">
        <v>70986.91</v>
      </c>
      <c r="I25" s="23">
        <v>70986.91</v>
      </c>
      <c r="J25" s="23"/>
      <c r="K25" s="23"/>
      <c r="L25" s="23">
        <v>70986.91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5"/>
      <c r="B26" s="20" t="s">
        <v>228</v>
      </c>
      <c r="C26" s="20" t="s">
        <v>167</v>
      </c>
      <c r="D26" s="20" t="s">
        <v>166</v>
      </c>
      <c r="E26" s="20" t="s">
        <v>167</v>
      </c>
      <c r="F26" s="20" t="s">
        <v>229</v>
      </c>
      <c r="G26" s="20" t="s">
        <v>167</v>
      </c>
      <c r="H26" s="23">
        <v>4517881.92</v>
      </c>
      <c r="I26" s="23">
        <v>4517881.92</v>
      </c>
      <c r="J26" s="23"/>
      <c r="K26" s="23"/>
      <c r="L26" s="23">
        <v>4517881.92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5"/>
      <c r="B27" s="20" t="s">
        <v>230</v>
      </c>
      <c r="C27" s="20" t="s">
        <v>231</v>
      </c>
      <c r="D27" s="20" t="s">
        <v>140</v>
      </c>
      <c r="E27" s="20" t="s">
        <v>141</v>
      </c>
      <c r="F27" s="20" t="s">
        <v>232</v>
      </c>
      <c r="G27" s="20" t="s">
        <v>233</v>
      </c>
      <c r="H27" s="23">
        <v>175000</v>
      </c>
      <c r="I27" s="23">
        <v>175000</v>
      </c>
      <c r="J27" s="23"/>
      <c r="K27" s="23"/>
      <c r="L27" s="23">
        <v>175000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5"/>
      <c r="B28" s="20" t="s">
        <v>230</v>
      </c>
      <c r="C28" s="20" t="s">
        <v>231</v>
      </c>
      <c r="D28" s="20" t="s">
        <v>140</v>
      </c>
      <c r="E28" s="20" t="s">
        <v>141</v>
      </c>
      <c r="F28" s="20" t="s">
        <v>234</v>
      </c>
      <c r="G28" s="20" t="s">
        <v>235</v>
      </c>
      <c r="H28" s="23">
        <v>450000</v>
      </c>
      <c r="I28" s="23">
        <v>450000</v>
      </c>
      <c r="J28" s="23"/>
      <c r="K28" s="23"/>
      <c r="L28" s="23">
        <v>450000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5"/>
      <c r="B29" s="20" t="s">
        <v>230</v>
      </c>
      <c r="C29" s="20" t="s">
        <v>231</v>
      </c>
      <c r="D29" s="20" t="s">
        <v>140</v>
      </c>
      <c r="E29" s="20" t="s">
        <v>141</v>
      </c>
      <c r="F29" s="20" t="s">
        <v>236</v>
      </c>
      <c r="G29" s="20" t="s">
        <v>237</v>
      </c>
      <c r="H29" s="23">
        <v>20000</v>
      </c>
      <c r="I29" s="23">
        <v>20000</v>
      </c>
      <c r="J29" s="23"/>
      <c r="K29" s="23"/>
      <c r="L29" s="23">
        <v>20000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5"/>
      <c r="B30" s="20" t="s">
        <v>230</v>
      </c>
      <c r="C30" s="20" t="s">
        <v>231</v>
      </c>
      <c r="D30" s="20" t="s">
        <v>140</v>
      </c>
      <c r="E30" s="20" t="s">
        <v>141</v>
      </c>
      <c r="F30" s="20" t="s">
        <v>238</v>
      </c>
      <c r="G30" s="20" t="s">
        <v>239</v>
      </c>
      <c r="H30" s="23">
        <v>50000</v>
      </c>
      <c r="I30" s="23">
        <v>50000</v>
      </c>
      <c r="J30" s="23"/>
      <c r="K30" s="23"/>
      <c r="L30" s="23">
        <v>50000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5"/>
      <c r="B31" s="20" t="s">
        <v>230</v>
      </c>
      <c r="C31" s="20" t="s">
        <v>231</v>
      </c>
      <c r="D31" s="20" t="s">
        <v>140</v>
      </c>
      <c r="E31" s="20" t="s">
        <v>141</v>
      </c>
      <c r="F31" s="20" t="s">
        <v>240</v>
      </c>
      <c r="G31" s="20" t="s">
        <v>241</v>
      </c>
      <c r="H31" s="23">
        <v>100000</v>
      </c>
      <c r="I31" s="23">
        <v>100000</v>
      </c>
      <c r="J31" s="23"/>
      <c r="K31" s="23"/>
      <c r="L31" s="23">
        <v>100000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5"/>
      <c r="B32" s="20" t="s">
        <v>230</v>
      </c>
      <c r="C32" s="20" t="s">
        <v>231</v>
      </c>
      <c r="D32" s="20" t="s">
        <v>140</v>
      </c>
      <c r="E32" s="20" t="s">
        <v>141</v>
      </c>
      <c r="F32" s="20" t="s">
        <v>242</v>
      </c>
      <c r="G32" s="20" t="s">
        <v>243</v>
      </c>
      <c r="H32" s="23">
        <v>110000</v>
      </c>
      <c r="I32" s="23">
        <v>110000</v>
      </c>
      <c r="J32" s="23"/>
      <c r="K32" s="23"/>
      <c r="L32" s="23">
        <v>110000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5"/>
      <c r="B33" s="20" t="s">
        <v>244</v>
      </c>
      <c r="C33" s="20" t="s">
        <v>245</v>
      </c>
      <c r="D33" s="20" t="s">
        <v>140</v>
      </c>
      <c r="E33" s="20" t="s">
        <v>141</v>
      </c>
      <c r="F33" s="20" t="s">
        <v>246</v>
      </c>
      <c r="G33" s="20" t="s">
        <v>175</v>
      </c>
      <c r="H33" s="23">
        <v>18000</v>
      </c>
      <c r="I33" s="23">
        <v>18000</v>
      </c>
      <c r="J33" s="23"/>
      <c r="K33" s="23"/>
      <c r="L33" s="23">
        <v>18000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25"/>
      <c r="B34" s="20" t="s">
        <v>230</v>
      </c>
      <c r="C34" s="20" t="s">
        <v>231</v>
      </c>
      <c r="D34" s="20" t="s">
        <v>140</v>
      </c>
      <c r="E34" s="20" t="s">
        <v>141</v>
      </c>
      <c r="F34" s="20" t="s">
        <v>247</v>
      </c>
      <c r="G34" s="20" t="s">
        <v>248</v>
      </c>
      <c r="H34" s="23">
        <v>37000</v>
      </c>
      <c r="I34" s="23">
        <v>37000</v>
      </c>
      <c r="J34" s="23"/>
      <c r="K34" s="23"/>
      <c r="L34" s="23">
        <v>37000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25"/>
      <c r="B35" s="20" t="s">
        <v>230</v>
      </c>
      <c r="C35" s="20" t="s">
        <v>231</v>
      </c>
      <c r="D35" s="20" t="s">
        <v>140</v>
      </c>
      <c r="E35" s="20" t="s">
        <v>141</v>
      </c>
      <c r="F35" s="20" t="s">
        <v>249</v>
      </c>
      <c r="G35" s="20" t="s">
        <v>250</v>
      </c>
      <c r="H35" s="23">
        <v>1540000</v>
      </c>
      <c r="I35" s="23">
        <v>1540000</v>
      </c>
      <c r="J35" s="23"/>
      <c r="K35" s="23"/>
      <c r="L35" s="23">
        <v>1540000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5"/>
      <c r="B36" s="20" t="s">
        <v>230</v>
      </c>
      <c r="C36" s="20" t="s">
        <v>231</v>
      </c>
      <c r="D36" s="20" t="s">
        <v>140</v>
      </c>
      <c r="E36" s="20" t="s">
        <v>141</v>
      </c>
      <c r="F36" s="20" t="s">
        <v>251</v>
      </c>
      <c r="G36" s="20" t="s">
        <v>252</v>
      </c>
      <c r="H36" s="23">
        <v>10000</v>
      </c>
      <c r="I36" s="23">
        <v>10000</v>
      </c>
      <c r="J36" s="23"/>
      <c r="K36" s="23"/>
      <c r="L36" s="23">
        <v>10000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25"/>
      <c r="B37" s="20" t="s">
        <v>230</v>
      </c>
      <c r="C37" s="20" t="s">
        <v>231</v>
      </c>
      <c r="D37" s="20" t="s">
        <v>140</v>
      </c>
      <c r="E37" s="20" t="s">
        <v>141</v>
      </c>
      <c r="F37" s="20" t="s">
        <v>253</v>
      </c>
      <c r="G37" s="20" t="s">
        <v>254</v>
      </c>
      <c r="H37" s="23">
        <v>10000</v>
      </c>
      <c r="I37" s="23">
        <v>10000</v>
      </c>
      <c r="J37" s="23"/>
      <c r="K37" s="23"/>
      <c r="L37" s="23">
        <v>10000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25"/>
      <c r="B38" s="20" t="s">
        <v>230</v>
      </c>
      <c r="C38" s="20" t="s">
        <v>231</v>
      </c>
      <c r="D38" s="20" t="s">
        <v>140</v>
      </c>
      <c r="E38" s="20" t="s">
        <v>141</v>
      </c>
      <c r="F38" s="20" t="s">
        <v>255</v>
      </c>
      <c r="G38" s="20" t="s">
        <v>256</v>
      </c>
      <c r="H38" s="23">
        <v>60000</v>
      </c>
      <c r="I38" s="23">
        <v>60000</v>
      </c>
      <c r="J38" s="23"/>
      <c r="K38" s="23"/>
      <c r="L38" s="23">
        <v>60000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25"/>
      <c r="B39" s="20" t="s">
        <v>257</v>
      </c>
      <c r="C39" s="20" t="s">
        <v>258</v>
      </c>
      <c r="D39" s="20" t="s">
        <v>146</v>
      </c>
      <c r="E39" s="20" t="s">
        <v>147</v>
      </c>
      <c r="F39" s="20" t="s">
        <v>249</v>
      </c>
      <c r="G39" s="20" t="s">
        <v>250</v>
      </c>
      <c r="H39" s="23">
        <v>316000</v>
      </c>
      <c r="I39" s="23">
        <v>316000</v>
      </c>
      <c r="J39" s="23"/>
      <c r="K39" s="23"/>
      <c r="L39" s="23">
        <v>316000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25"/>
      <c r="B40" s="20" t="s">
        <v>259</v>
      </c>
      <c r="C40" s="20" t="s">
        <v>260</v>
      </c>
      <c r="D40" s="20" t="s">
        <v>140</v>
      </c>
      <c r="E40" s="20" t="s">
        <v>141</v>
      </c>
      <c r="F40" s="20" t="s">
        <v>261</v>
      </c>
      <c r="G40" s="20" t="s">
        <v>260</v>
      </c>
      <c r="H40" s="23">
        <v>608063.52</v>
      </c>
      <c r="I40" s="23">
        <v>608063.52</v>
      </c>
      <c r="J40" s="23"/>
      <c r="K40" s="23"/>
      <c r="L40" s="23">
        <v>608063.52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25"/>
      <c r="B41" s="20" t="s">
        <v>262</v>
      </c>
      <c r="C41" s="20" t="s">
        <v>263</v>
      </c>
      <c r="D41" s="20" t="s">
        <v>140</v>
      </c>
      <c r="E41" s="20" t="s">
        <v>141</v>
      </c>
      <c r="F41" s="20" t="s">
        <v>264</v>
      </c>
      <c r="G41" s="20" t="s">
        <v>263</v>
      </c>
      <c r="H41" s="23">
        <v>40000</v>
      </c>
      <c r="I41" s="23">
        <v>40000</v>
      </c>
      <c r="J41" s="23"/>
      <c r="K41" s="23"/>
      <c r="L41" s="23">
        <v>40000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25"/>
      <c r="B42" s="20" t="s">
        <v>265</v>
      </c>
      <c r="C42" s="20" t="s">
        <v>266</v>
      </c>
      <c r="D42" s="20" t="s">
        <v>140</v>
      </c>
      <c r="E42" s="20" t="s">
        <v>141</v>
      </c>
      <c r="F42" s="20" t="s">
        <v>267</v>
      </c>
      <c r="G42" s="20" t="s">
        <v>268</v>
      </c>
      <c r="H42" s="23">
        <v>2389200</v>
      </c>
      <c r="I42" s="23">
        <v>2389200</v>
      </c>
      <c r="J42" s="23"/>
      <c r="K42" s="23"/>
      <c r="L42" s="23">
        <v>2389200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25"/>
      <c r="B43" s="20" t="s">
        <v>269</v>
      </c>
      <c r="C43" s="20" t="s">
        <v>270</v>
      </c>
      <c r="D43" s="20" t="s">
        <v>140</v>
      </c>
      <c r="E43" s="20" t="s">
        <v>141</v>
      </c>
      <c r="F43" s="20" t="s">
        <v>271</v>
      </c>
      <c r="G43" s="20" t="s">
        <v>272</v>
      </c>
      <c r="H43" s="23">
        <v>425742.55</v>
      </c>
      <c r="I43" s="23">
        <v>425742.55</v>
      </c>
      <c r="J43" s="23"/>
      <c r="K43" s="23"/>
      <c r="L43" s="23">
        <v>425742.55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25"/>
      <c r="B44" s="20" t="s">
        <v>273</v>
      </c>
      <c r="C44" s="20" t="s">
        <v>274</v>
      </c>
      <c r="D44" s="20" t="s">
        <v>150</v>
      </c>
      <c r="E44" s="20" t="s">
        <v>151</v>
      </c>
      <c r="F44" s="20" t="s">
        <v>275</v>
      </c>
      <c r="G44" s="20" t="s">
        <v>276</v>
      </c>
      <c r="H44" s="23">
        <v>1575957.6</v>
      </c>
      <c r="I44" s="23">
        <v>1575957.6</v>
      </c>
      <c r="J44" s="23"/>
      <c r="K44" s="23"/>
      <c r="L44" s="23">
        <v>1575957.6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18.75" customHeight="1" spans="1:23">
      <c r="A45" s="25"/>
      <c r="B45" s="20" t="s">
        <v>277</v>
      </c>
      <c r="C45" s="20" t="s">
        <v>278</v>
      </c>
      <c r="D45" s="20" t="s">
        <v>146</v>
      </c>
      <c r="E45" s="20" t="s">
        <v>147</v>
      </c>
      <c r="F45" s="20" t="s">
        <v>279</v>
      </c>
      <c r="G45" s="20" t="s">
        <v>280</v>
      </c>
      <c r="H45" s="23">
        <v>2310000</v>
      </c>
      <c r="I45" s="23">
        <v>2310000</v>
      </c>
      <c r="J45" s="23"/>
      <c r="K45" s="23"/>
      <c r="L45" s="23">
        <v>2310000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18.75" customHeight="1" spans="1:23">
      <c r="A46" s="25"/>
      <c r="B46" s="20" t="s">
        <v>281</v>
      </c>
      <c r="C46" s="20" t="s">
        <v>282</v>
      </c>
      <c r="D46" s="20" t="s">
        <v>146</v>
      </c>
      <c r="E46" s="20" t="s">
        <v>147</v>
      </c>
      <c r="F46" s="20" t="s">
        <v>279</v>
      </c>
      <c r="G46" s="20" t="s">
        <v>280</v>
      </c>
      <c r="H46" s="23">
        <v>288000</v>
      </c>
      <c r="I46" s="23">
        <v>288000</v>
      </c>
      <c r="J46" s="23"/>
      <c r="K46" s="23"/>
      <c r="L46" s="23">
        <v>288000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18.75" customHeight="1" spans="1:23">
      <c r="A47" s="25"/>
      <c r="B47" s="20" t="s">
        <v>283</v>
      </c>
      <c r="C47" s="20" t="s">
        <v>284</v>
      </c>
      <c r="D47" s="20" t="s">
        <v>140</v>
      </c>
      <c r="E47" s="20" t="s">
        <v>141</v>
      </c>
      <c r="F47" s="20" t="s">
        <v>279</v>
      </c>
      <c r="G47" s="20" t="s">
        <v>280</v>
      </c>
      <c r="H47" s="23">
        <v>5088</v>
      </c>
      <c r="I47" s="23">
        <v>5088</v>
      </c>
      <c r="J47" s="23"/>
      <c r="K47" s="23"/>
      <c r="L47" s="23">
        <v>5088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18.75" customHeight="1" spans="1:23">
      <c r="A48" s="25"/>
      <c r="B48" s="20" t="s">
        <v>285</v>
      </c>
      <c r="C48" s="20" t="s">
        <v>286</v>
      </c>
      <c r="D48" s="20" t="s">
        <v>146</v>
      </c>
      <c r="E48" s="20" t="s">
        <v>147</v>
      </c>
      <c r="F48" s="20" t="s">
        <v>279</v>
      </c>
      <c r="G48" s="20" t="s">
        <v>280</v>
      </c>
      <c r="H48" s="23">
        <v>4721640</v>
      </c>
      <c r="I48" s="23">
        <v>4721640</v>
      </c>
      <c r="J48" s="23"/>
      <c r="K48" s="23"/>
      <c r="L48" s="23">
        <v>4721640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18.75" customHeight="1" spans="1:23">
      <c r="A49" s="25"/>
      <c r="B49" s="20" t="s">
        <v>287</v>
      </c>
      <c r="C49" s="20" t="s">
        <v>288</v>
      </c>
      <c r="D49" s="20" t="s">
        <v>146</v>
      </c>
      <c r="E49" s="20" t="s">
        <v>147</v>
      </c>
      <c r="F49" s="20" t="s">
        <v>279</v>
      </c>
      <c r="G49" s="20" t="s">
        <v>280</v>
      </c>
      <c r="H49" s="23">
        <v>1252800</v>
      </c>
      <c r="I49" s="23">
        <v>1252800</v>
      </c>
      <c r="J49" s="23"/>
      <c r="K49" s="23"/>
      <c r="L49" s="23">
        <v>1252800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18.75" customHeight="1" spans="1:23">
      <c r="A50" s="25"/>
      <c r="B50" s="20" t="s">
        <v>289</v>
      </c>
      <c r="C50" s="20" t="s">
        <v>290</v>
      </c>
      <c r="D50" s="20" t="s">
        <v>146</v>
      </c>
      <c r="E50" s="20" t="s">
        <v>147</v>
      </c>
      <c r="F50" s="20" t="s">
        <v>279</v>
      </c>
      <c r="G50" s="20" t="s">
        <v>280</v>
      </c>
      <c r="H50" s="23">
        <v>147600</v>
      </c>
      <c r="I50" s="23">
        <v>147600</v>
      </c>
      <c r="J50" s="23"/>
      <c r="K50" s="23"/>
      <c r="L50" s="23">
        <v>147600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18.75" customHeight="1" spans="1:23">
      <c r="A51" s="25"/>
      <c r="B51" s="20" t="s">
        <v>291</v>
      </c>
      <c r="C51" s="20" t="s">
        <v>292</v>
      </c>
      <c r="D51" s="20" t="s">
        <v>156</v>
      </c>
      <c r="E51" s="20" t="s">
        <v>157</v>
      </c>
      <c r="F51" s="20" t="s">
        <v>279</v>
      </c>
      <c r="G51" s="20" t="s">
        <v>280</v>
      </c>
      <c r="H51" s="23">
        <v>61712.16</v>
      </c>
      <c r="I51" s="23">
        <v>61712.16</v>
      </c>
      <c r="J51" s="23"/>
      <c r="K51" s="23"/>
      <c r="L51" s="23">
        <v>61712.16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18.75" customHeight="1" spans="1:23">
      <c r="A52" s="25"/>
      <c r="B52" s="20" t="s">
        <v>210</v>
      </c>
      <c r="C52" s="20" t="s">
        <v>211</v>
      </c>
      <c r="D52" s="20" t="s">
        <v>160</v>
      </c>
      <c r="E52" s="20" t="s">
        <v>161</v>
      </c>
      <c r="F52" s="20" t="s">
        <v>293</v>
      </c>
      <c r="G52" s="20" t="s">
        <v>294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18.75" customHeight="1" spans="1:23">
      <c r="A53" s="22" t="s">
        <v>55</v>
      </c>
      <c r="B53" s="22"/>
      <c r="C53" s="22"/>
      <c r="D53" s="22"/>
      <c r="E53" s="22"/>
      <c r="F53" s="22"/>
      <c r="G53" s="22"/>
      <c r="H53" s="23">
        <v>71946018.14</v>
      </c>
      <c r="I53" s="23">
        <v>71946018.14</v>
      </c>
      <c r="J53" s="23"/>
      <c r="K53" s="23"/>
      <c r="L53" s="23">
        <v>71946018.14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</sheetData>
  <mergeCells count="30">
    <mergeCell ref="A2:W2"/>
    <mergeCell ref="A3:G3"/>
    <mergeCell ref="H4:W4"/>
    <mergeCell ref="I5:M5"/>
    <mergeCell ref="N5:P5"/>
    <mergeCell ref="R5:W5"/>
    <mergeCell ref="A53:G5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93"/>
  <sheetViews>
    <sheetView showZeros="0" tabSelected="1" workbookViewId="0">
      <selection activeCell="C27" sqref="C27:C28"/>
    </sheetView>
  </sheetViews>
  <sheetFormatPr defaultColWidth="9.14285714285714" defaultRowHeight="14.25" customHeight="1"/>
  <cols>
    <col min="1" max="1" width="12.4190476190476" customWidth="1"/>
    <col min="2" max="2" width="33.7333333333333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3.5" customHeight="1" spans="2:23">
      <c r="B1" s="126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6"/>
      <c r="W1" s="34" t="s">
        <v>295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"单位名称："&amp;"耿马傣族佤族自治县公安局"</f>
        <v>单位名称：耿马傣族佤族自治县公安局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6"/>
      <c r="W3" s="34" t="s">
        <v>170</v>
      </c>
    </row>
    <row r="4" ht="18.75" customHeight="1" spans="1:23">
      <c r="A4" s="9" t="s">
        <v>296</v>
      </c>
      <c r="B4" s="10" t="s">
        <v>182</v>
      </c>
      <c r="C4" s="9" t="s">
        <v>183</v>
      </c>
      <c r="D4" s="9" t="s">
        <v>297</v>
      </c>
      <c r="E4" s="10" t="s">
        <v>184</v>
      </c>
      <c r="F4" s="10" t="s">
        <v>185</v>
      </c>
      <c r="G4" s="10" t="s">
        <v>298</v>
      </c>
      <c r="H4" s="10" t="s">
        <v>299</v>
      </c>
      <c r="I4" s="27" t="s">
        <v>55</v>
      </c>
      <c r="J4" s="11" t="s">
        <v>300</v>
      </c>
      <c r="K4" s="12"/>
      <c r="L4" s="12"/>
      <c r="M4" s="13"/>
      <c r="N4" s="11" t="s">
        <v>190</v>
      </c>
      <c r="O4" s="12"/>
      <c r="P4" s="13"/>
      <c r="Q4" s="10" t="s">
        <v>61</v>
      </c>
      <c r="R4" s="11" t="s">
        <v>77</v>
      </c>
      <c r="S4" s="12"/>
      <c r="T4" s="12"/>
      <c r="U4" s="12"/>
      <c r="V4" s="12"/>
      <c r="W4" s="13"/>
    </row>
    <row r="5" ht="18.75" customHeight="1" spans="1:23">
      <c r="A5" s="14"/>
      <c r="B5" s="28"/>
      <c r="C5" s="14"/>
      <c r="D5" s="14"/>
      <c r="E5" s="15"/>
      <c r="F5" s="15"/>
      <c r="G5" s="15"/>
      <c r="H5" s="15"/>
      <c r="I5" s="28"/>
      <c r="J5" s="128" t="s">
        <v>58</v>
      </c>
      <c r="K5" s="129"/>
      <c r="L5" s="10" t="s">
        <v>59</v>
      </c>
      <c r="M5" s="10" t="s">
        <v>60</v>
      </c>
      <c r="N5" s="10" t="s">
        <v>58</v>
      </c>
      <c r="O5" s="10" t="s">
        <v>59</v>
      </c>
      <c r="P5" s="10" t="s">
        <v>60</v>
      </c>
      <c r="Q5" s="15"/>
      <c r="R5" s="10" t="s">
        <v>57</v>
      </c>
      <c r="S5" s="9" t="s">
        <v>64</v>
      </c>
      <c r="T5" s="9" t="s">
        <v>196</v>
      </c>
      <c r="U5" s="9" t="s">
        <v>66</v>
      </c>
      <c r="V5" s="9" t="s">
        <v>67</v>
      </c>
      <c r="W5" s="9" t="s">
        <v>68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28"/>
      <c r="J6" s="130" t="s">
        <v>57</v>
      </c>
      <c r="K6" s="93"/>
      <c r="L6" s="28"/>
      <c r="M6" s="28"/>
      <c r="N6" s="28"/>
      <c r="O6" s="28"/>
      <c r="P6" s="28"/>
      <c r="Q6" s="28"/>
      <c r="R6" s="28"/>
      <c r="S6" s="131"/>
      <c r="T6" s="131"/>
      <c r="U6" s="131"/>
      <c r="V6" s="131"/>
      <c r="W6" s="131"/>
    </row>
    <row r="7" ht="18.75" customHeight="1" spans="1:23">
      <c r="A7" s="16"/>
      <c r="B7" s="29"/>
      <c r="C7" s="16"/>
      <c r="D7" s="16"/>
      <c r="E7" s="17"/>
      <c r="F7" s="17"/>
      <c r="G7" s="17"/>
      <c r="H7" s="17"/>
      <c r="I7" s="29"/>
      <c r="J7" s="42" t="s">
        <v>57</v>
      </c>
      <c r="K7" s="42" t="s">
        <v>301</v>
      </c>
      <c r="L7" s="17"/>
      <c r="M7" s="17"/>
      <c r="N7" s="17"/>
      <c r="O7" s="17"/>
      <c r="P7" s="17"/>
      <c r="Q7" s="17"/>
      <c r="R7" s="17"/>
      <c r="S7" s="17"/>
      <c r="T7" s="17"/>
      <c r="U7" s="29"/>
      <c r="V7" s="17"/>
      <c r="W7" s="17"/>
    </row>
    <row r="8" ht="18.7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18.75" customHeight="1" spans="1:23">
      <c r="A9" s="20"/>
      <c r="B9" s="20"/>
      <c r="C9" s="20" t="s">
        <v>302</v>
      </c>
      <c r="D9" s="20"/>
      <c r="E9" s="20"/>
      <c r="F9" s="20"/>
      <c r="G9" s="20"/>
      <c r="H9" s="20"/>
      <c r="I9" s="23">
        <v>15100</v>
      </c>
      <c r="J9" s="23">
        <v>15100</v>
      </c>
      <c r="K9" s="23">
        <v>15100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30" t="s">
        <v>303</v>
      </c>
      <c r="B10" s="30" t="s">
        <v>304</v>
      </c>
      <c r="C10" s="30" t="s">
        <v>302</v>
      </c>
      <c r="D10" s="30" t="s">
        <v>70</v>
      </c>
      <c r="E10" s="30" t="s">
        <v>146</v>
      </c>
      <c r="F10" s="30" t="s">
        <v>147</v>
      </c>
      <c r="G10" s="30" t="s">
        <v>279</v>
      </c>
      <c r="H10" s="30" t="s">
        <v>280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30" t="s">
        <v>303</v>
      </c>
      <c r="B11" s="30" t="s">
        <v>304</v>
      </c>
      <c r="C11" s="30" t="s">
        <v>302</v>
      </c>
      <c r="D11" s="30" t="s">
        <v>70</v>
      </c>
      <c r="E11" s="30" t="s">
        <v>146</v>
      </c>
      <c r="F11" s="30" t="s">
        <v>147</v>
      </c>
      <c r="G11" s="30" t="s">
        <v>279</v>
      </c>
      <c r="H11" s="30" t="s">
        <v>280</v>
      </c>
      <c r="I11" s="23">
        <v>15100</v>
      </c>
      <c r="J11" s="23">
        <v>15100</v>
      </c>
      <c r="K11" s="23">
        <v>15100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5"/>
      <c r="B12" s="25"/>
      <c r="C12" s="20" t="s">
        <v>305</v>
      </c>
      <c r="D12" s="25"/>
      <c r="E12" s="25"/>
      <c r="F12" s="25"/>
      <c r="G12" s="25"/>
      <c r="H12" s="25"/>
      <c r="I12" s="23">
        <v>310000</v>
      </c>
      <c r="J12" s="23"/>
      <c r="K12" s="23"/>
      <c r="L12" s="23"/>
      <c r="M12" s="23"/>
      <c r="N12" s="23"/>
      <c r="O12" s="23"/>
      <c r="P12" s="23"/>
      <c r="Q12" s="23"/>
      <c r="R12" s="23">
        <v>310000</v>
      </c>
      <c r="S12" s="23"/>
      <c r="T12" s="23"/>
      <c r="U12" s="23">
        <v>310000</v>
      </c>
      <c r="V12" s="23"/>
      <c r="W12" s="23"/>
    </row>
    <row r="13" ht="18.75" customHeight="1" spans="1:23">
      <c r="A13" s="30" t="s">
        <v>306</v>
      </c>
      <c r="B13" s="30" t="s">
        <v>307</v>
      </c>
      <c r="C13" s="30" t="s">
        <v>305</v>
      </c>
      <c r="D13" s="30" t="s">
        <v>70</v>
      </c>
      <c r="E13" s="30" t="s">
        <v>146</v>
      </c>
      <c r="F13" s="30" t="s">
        <v>147</v>
      </c>
      <c r="G13" s="30" t="s">
        <v>242</v>
      </c>
      <c r="H13" s="30" t="s">
        <v>243</v>
      </c>
      <c r="I13" s="23">
        <v>2000</v>
      </c>
      <c r="J13" s="23"/>
      <c r="K13" s="23"/>
      <c r="L13" s="23"/>
      <c r="M13" s="23"/>
      <c r="N13" s="23"/>
      <c r="O13" s="23"/>
      <c r="P13" s="23"/>
      <c r="Q13" s="23"/>
      <c r="R13" s="23">
        <v>2000</v>
      </c>
      <c r="S13" s="23"/>
      <c r="T13" s="23"/>
      <c r="U13" s="23">
        <v>2000</v>
      </c>
      <c r="V13" s="23"/>
      <c r="W13" s="23"/>
    </row>
    <row r="14" ht="18.75" customHeight="1" spans="1:23">
      <c r="A14" s="30" t="s">
        <v>306</v>
      </c>
      <c r="B14" s="30" t="s">
        <v>307</v>
      </c>
      <c r="C14" s="30" t="s">
        <v>305</v>
      </c>
      <c r="D14" s="30" t="s">
        <v>70</v>
      </c>
      <c r="E14" s="30" t="s">
        <v>146</v>
      </c>
      <c r="F14" s="30" t="s">
        <v>147</v>
      </c>
      <c r="G14" s="30" t="s">
        <v>236</v>
      </c>
      <c r="H14" s="30" t="s">
        <v>237</v>
      </c>
      <c r="I14" s="23">
        <v>100000</v>
      </c>
      <c r="J14" s="23"/>
      <c r="K14" s="23"/>
      <c r="L14" s="23"/>
      <c r="M14" s="23"/>
      <c r="N14" s="23"/>
      <c r="O14" s="23"/>
      <c r="P14" s="23"/>
      <c r="Q14" s="23"/>
      <c r="R14" s="23">
        <v>100000</v>
      </c>
      <c r="S14" s="23"/>
      <c r="T14" s="23"/>
      <c r="U14" s="23">
        <v>100000</v>
      </c>
      <c r="V14" s="23"/>
      <c r="W14" s="23"/>
    </row>
    <row r="15" ht="18.75" customHeight="1" spans="1:23">
      <c r="A15" s="30" t="s">
        <v>306</v>
      </c>
      <c r="B15" s="30" t="s">
        <v>307</v>
      </c>
      <c r="C15" s="30" t="s">
        <v>305</v>
      </c>
      <c r="D15" s="30" t="s">
        <v>70</v>
      </c>
      <c r="E15" s="30" t="s">
        <v>146</v>
      </c>
      <c r="F15" s="30" t="s">
        <v>147</v>
      </c>
      <c r="G15" s="30" t="s">
        <v>308</v>
      </c>
      <c r="H15" s="30" t="s">
        <v>309</v>
      </c>
      <c r="I15" s="23">
        <v>186000</v>
      </c>
      <c r="J15" s="23"/>
      <c r="K15" s="23"/>
      <c r="L15" s="23"/>
      <c r="M15" s="23"/>
      <c r="N15" s="23"/>
      <c r="O15" s="23"/>
      <c r="P15" s="23"/>
      <c r="Q15" s="23"/>
      <c r="R15" s="23">
        <v>186000</v>
      </c>
      <c r="S15" s="23"/>
      <c r="T15" s="23"/>
      <c r="U15" s="23">
        <v>186000</v>
      </c>
      <c r="V15" s="23"/>
      <c r="W15" s="23"/>
    </row>
    <row r="16" ht="18.75" customHeight="1" spans="1:23">
      <c r="A16" s="30" t="s">
        <v>306</v>
      </c>
      <c r="B16" s="30" t="s">
        <v>307</v>
      </c>
      <c r="C16" s="30" t="s">
        <v>305</v>
      </c>
      <c r="D16" s="30" t="s">
        <v>70</v>
      </c>
      <c r="E16" s="30" t="s">
        <v>146</v>
      </c>
      <c r="F16" s="30" t="s">
        <v>147</v>
      </c>
      <c r="G16" s="30" t="s">
        <v>240</v>
      </c>
      <c r="H16" s="30" t="s">
        <v>241</v>
      </c>
      <c r="I16" s="23">
        <v>18000</v>
      </c>
      <c r="J16" s="23"/>
      <c r="K16" s="23"/>
      <c r="L16" s="23"/>
      <c r="M16" s="23"/>
      <c r="N16" s="23"/>
      <c r="O16" s="23"/>
      <c r="P16" s="23"/>
      <c r="Q16" s="23"/>
      <c r="R16" s="23">
        <v>18000</v>
      </c>
      <c r="S16" s="23"/>
      <c r="T16" s="23"/>
      <c r="U16" s="23">
        <v>18000</v>
      </c>
      <c r="V16" s="23"/>
      <c r="W16" s="23"/>
    </row>
    <row r="17" ht="18.75" customHeight="1" spans="1:23">
      <c r="A17" s="30" t="s">
        <v>306</v>
      </c>
      <c r="B17" s="30" t="s">
        <v>307</v>
      </c>
      <c r="C17" s="30" t="s">
        <v>305</v>
      </c>
      <c r="D17" s="30" t="s">
        <v>70</v>
      </c>
      <c r="E17" s="30" t="s">
        <v>146</v>
      </c>
      <c r="F17" s="30" t="s">
        <v>147</v>
      </c>
      <c r="G17" s="30" t="s">
        <v>271</v>
      </c>
      <c r="H17" s="30" t="s">
        <v>272</v>
      </c>
      <c r="I17" s="23">
        <v>4000</v>
      </c>
      <c r="J17" s="23"/>
      <c r="K17" s="23"/>
      <c r="L17" s="23"/>
      <c r="M17" s="23"/>
      <c r="N17" s="23"/>
      <c r="O17" s="23"/>
      <c r="P17" s="23"/>
      <c r="Q17" s="23"/>
      <c r="R17" s="23">
        <v>4000</v>
      </c>
      <c r="S17" s="23"/>
      <c r="T17" s="23"/>
      <c r="U17" s="23">
        <v>4000</v>
      </c>
      <c r="V17" s="23"/>
      <c r="W17" s="23"/>
    </row>
    <row r="18" ht="18.75" customHeight="1" spans="1:23">
      <c r="A18" s="25"/>
      <c r="B18" s="25"/>
      <c r="C18" s="20" t="s">
        <v>310</v>
      </c>
      <c r="D18" s="25"/>
      <c r="E18" s="25"/>
      <c r="F18" s="25"/>
      <c r="G18" s="25"/>
      <c r="H18" s="25"/>
      <c r="I18" s="23">
        <v>662565.57</v>
      </c>
      <c r="J18" s="23">
        <v>662565.57</v>
      </c>
      <c r="K18" s="23">
        <v>662565.57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30" t="s">
        <v>303</v>
      </c>
      <c r="B19" s="30" t="s">
        <v>311</v>
      </c>
      <c r="C19" s="30" t="s">
        <v>310</v>
      </c>
      <c r="D19" s="30" t="s">
        <v>70</v>
      </c>
      <c r="E19" s="30" t="s">
        <v>146</v>
      </c>
      <c r="F19" s="30" t="s">
        <v>147</v>
      </c>
      <c r="G19" s="30" t="s">
        <v>312</v>
      </c>
      <c r="H19" s="30" t="s">
        <v>313</v>
      </c>
      <c r="I19" s="23">
        <v>662565.57</v>
      </c>
      <c r="J19" s="23">
        <v>662565.57</v>
      </c>
      <c r="K19" s="23">
        <v>662565.57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5"/>
      <c r="B20" s="25"/>
      <c r="C20" s="20" t="s">
        <v>305</v>
      </c>
      <c r="D20" s="25"/>
      <c r="E20" s="25"/>
      <c r="F20" s="25"/>
      <c r="G20" s="25"/>
      <c r="H20" s="25"/>
      <c r="I20" s="23">
        <v>550000</v>
      </c>
      <c r="J20" s="23">
        <v>550000</v>
      </c>
      <c r="K20" s="23">
        <v>550000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30" t="s">
        <v>303</v>
      </c>
      <c r="B21" s="30" t="s">
        <v>314</v>
      </c>
      <c r="C21" s="30" t="s">
        <v>305</v>
      </c>
      <c r="D21" s="30" t="s">
        <v>70</v>
      </c>
      <c r="E21" s="30" t="s">
        <v>146</v>
      </c>
      <c r="F21" s="30" t="s">
        <v>147</v>
      </c>
      <c r="G21" s="30" t="s">
        <v>240</v>
      </c>
      <c r="H21" s="30" t="s">
        <v>241</v>
      </c>
      <c r="I21" s="23">
        <v>550000</v>
      </c>
      <c r="J21" s="23">
        <v>550000</v>
      </c>
      <c r="K21" s="23">
        <v>550000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5"/>
      <c r="B22" s="25"/>
      <c r="C22" s="20" t="s">
        <v>305</v>
      </c>
      <c r="D22" s="25"/>
      <c r="E22" s="25"/>
      <c r="F22" s="25"/>
      <c r="G22" s="25"/>
      <c r="H22" s="25"/>
      <c r="I22" s="23">
        <v>250000</v>
      </c>
      <c r="J22" s="23">
        <v>250000</v>
      </c>
      <c r="K22" s="23">
        <v>250000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30" t="s">
        <v>303</v>
      </c>
      <c r="B23" s="30" t="s">
        <v>315</v>
      </c>
      <c r="C23" s="30" t="s">
        <v>305</v>
      </c>
      <c r="D23" s="30" t="s">
        <v>70</v>
      </c>
      <c r="E23" s="30" t="s">
        <v>146</v>
      </c>
      <c r="F23" s="30" t="s">
        <v>147</v>
      </c>
      <c r="G23" s="30" t="s">
        <v>316</v>
      </c>
      <c r="H23" s="30" t="s">
        <v>317</v>
      </c>
      <c r="I23" s="23">
        <v>250000</v>
      </c>
      <c r="J23" s="23">
        <v>250000</v>
      </c>
      <c r="K23" s="23">
        <v>250000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5"/>
      <c r="B24" s="25"/>
      <c r="C24" s="20" t="s">
        <v>318</v>
      </c>
      <c r="D24" s="25"/>
      <c r="E24" s="25"/>
      <c r="F24" s="25"/>
      <c r="G24" s="25"/>
      <c r="H24" s="25"/>
      <c r="I24" s="23">
        <v>229800</v>
      </c>
      <c r="J24" s="23">
        <v>229800</v>
      </c>
      <c r="K24" s="23">
        <v>229800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30" t="s">
        <v>306</v>
      </c>
      <c r="B25" s="30" t="s">
        <v>319</v>
      </c>
      <c r="C25" s="30" t="s">
        <v>318</v>
      </c>
      <c r="D25" s="30" t="s">
        <v>70</v>
      </c>
      <c r="E25" s="30" t="s">
        <v>146</v>
      </c>
      <c r="F25" s="30" t="s">
        <v>147</v>
      </c>
      <c r="G25" s="30" t="s">
        <v>240</v>
      </c>
      <c r="H25" s="30" t="s">
        <v>241</v>
      </c>
      <c r="I25" s="23">
        <v>7000</v>
      </c>
      <c r="J25" s="23">
        <v>7000</v>
      </c>
      <c r="K25" s="23">
        <v>7000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30" t="s">
        <v>306</v>
      </c>
      <c r="B26" s="30" t="s">
        <v>319</v>
      </c>
      <c r="C26" s="30" t="s">
        <v>318</v>
      </c>
      <c r="D26" s="30" t="s">
        <v>70</v>
      </c>
      <c r="E26" s="30" t="s">
        <v>146</v>
      </c>
      <c r="F26" s="30" t="s">
        <v>147</v>
      </c>
      <c r="G26" s="30" t="s">
        <v>255</v>
      </c>
      <c r="H26" s="30" t="s">
        <v>256</v>
      </c>
      <c r="I26" s="23">
        <v>222800</v>
      </c>
      <c r="J26" s="23">
        <v>222800</v>
      </c>
      <c r="K26" s="23">
        <v>222800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5"/>
      <c r="B27" s="25"/>
      <c r="C27" s="20" t="s">
        <v>305</v>
      </c>
      <c r="D27" s="25"/>
      <c r="E27" s="25"/>
      <c r="F27" s="25"/>
      <c r="G27" s="25"/>
      <c r="H27" s="25"/>
      <c r="I27" s="23">
        <v>50000</v>
      </c>
      <c r="J27" s="23">
        <v>50000</v>
      </c>
      <c r="K27" s="23">
        <v>50000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30" t="s">
        <v>303</v>
      </c>
      <c r="B28" s="30" t="s">
        <v>320</v>
      </c>
      <c r="C28" s="20" t="s">
        <v>305</v>
      </c>
      <c r="D28" s="30" t="s">
        <v>70</v>
      </c>
      <c r="E28" s="30" t="s">
        <v>144</v>
      </c>
      <c r="F28" s="30" t="s">
        <v>145</v>
      </c>
      <c r="G28" s="30" t="s">
        <v>236</v>
      </c>
      <c r="H28" s="30" t="s">
        <v>237</v>
      </c>
      <c r="I28" s="23">
        <v>50000</v>
      </c>
      <c r="J28" s="23">
        <v>50000</v>
      </c>
      <c r="K28" s="23">
        <v>50000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5"/>
      <c r="B29" s="25"/>
      <c r="C29" s="20" t="s">
        <v>321</v>
      </c>
      <c r="D29" s="25"/>
      <c r="E29" s="25"/>
      <c r="F29" s="25"/>
      <c r="G29" s="25"/>
      <c r="H29" s="25"/>
      <c r="I29" s="23">
        <v>591600</v>
      </c>
      <c r="J29" s="23">
        <v>591600</v>
      </c>
      <c r="K29" s="23">
        <v>591600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30" t="s">
        <v>303</v>
      </c>
      <c r="B30" s="30" t="s">
        <v>322</v>
      </c>
      <c r="C30" s="30" t="s">
        <v>321</v>
      </c>
      <c r="D30" s="30" t="s">
        <v>70</v>
      </c>
      <c r="E30" s="30" t="s">
        <v>146</v>
      </c>
      <c r="F30" s="30" t="s">
        <v>147</v>
      </c>
      <c r="G30" s="30" t="s">
        <v>240</v>
      </c>
      <c r="H30" s="30" t="s">
        <v>241</v>
      </c>
      <c r="I30" s="23">
        <v>20000</v>
      </c>
      <c r="J30" s="23">
        <v>20000</v>
      </c>
      <c r="K30" s="23">
        <v>20000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30" t="s">
        <v>303</v>
      </c>
      <c r="B31" s="30" t="s">
        <v>322</v>
      </c>
      <c r="C31" s="30" t="s">
        <v>321</v>
      </c>
      <c r="D31" s="30" t="s">
        <v>70</v>
      </c>
      <c r="E31" s="30" t="s">
        <v>146</v>
      </c>
      <c r="F31" s="30" t="s">
        <v>147</v>
      </c>
      <c r="G31" s="30" t="s">
        <v>255</v>
      </c>
      <c r="H31" s="30" t="s">
        <v>256</v>
      </c>
      <c r="I31" s="23">
        <v>571600</v>
      </c>
      <c r="J31" s="23">
        <v>571600</v>
      </c>
      <c r="K31" s="23">
        <v>571600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5"/>
      <c r="B32" s="25"/>
      <c r="C32" s="20" t="s">
        <v>305</v>
      </c>
      <c r="D32" s="25"/>
      <c r="E32" s="25"/>
      <c r="F32" s="25"/>
      <c r="G32" s="25"/>
      <c r="H32" s="25"/>
      <c r="I32" s="23">
        <v>500000</v>
      </c>
      <c r="J32" s="23">
        <v>500000</v>
      </c>
      <c r="K32" s="23">
        <v>500000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30" t="s">
        <v>303</v>
      </c>
      <c r="B33" s="30" t="s">
        <v>323</v>
      </c>
      <c r="C33" s="30" t="s">
        <v>305</v>
      </c>
      <c r="D33" s="30" t="s">
        <v>70</v>
      </c>
      <c r="E33" s="30" t="s">
        <v>146</v>
      </c>
      <c r="F33" s="30" t="s">
        <v>147</v>
      </c>
      <c r="G33" s="30" t="s">
        <v>240</v>
      </c>
      <c r="H33" s="30" t="s">
        <v>241</v>
      </c>
      <c r="I33" s="23">
        <v>500000</v>
      </c>
      <c r="J33" s="23">
        <v>500000</v>
      </c>
      <c r="K33" s="23">
        <v>500000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25"/>
      <c r="B34" s="25"/>
      <c r="C34" s="20" t="s">
        <v>305</v>
      </c>
      <c r="D34" s="25"/>
      <c r="E34" s="25"/>
      <c r="F34" s="25"/>
      <c r="G34" s="25"/>
      <c r="H34" s="25"/>
      <c r="I34" s="23">
        <v>150000</v>
      </c>
      <c r="J34" s="23">
        <v>150000</v>
      </c>
      <c r="K34" s="23">
        <v>150000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30" t="s">
        <v>303</v>
      </c>
      <c r="B35" s="30" t="s">
        <v>324</v>
      </c>
      <c r="C35" s="30" t="s">
        <v>305</v>
      </c>
      <c r="D35" s="30" t="s">
        <v>70</v>
      </c>
      <c r="E35" s="30" t="s">
        <v>146</v>
      </c>
      <c r="F35" s="30" t="s">
        <v>147</v>
      </c>
      <c r="G35" s="30" t="s">
        <v>325</v>
      </c>
      <c r="H35" s="30" t="s">
        <v>326</v>
      </c>
      <c r="I35" s="23">
        <v>150000</v>
      </c>
      <c r="J35" s="23">
        <v>150000</v>
      </c>
      <c r="K35" s="23">
        <v>150000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5"/>
      <c r="B36" s="25"/>
      <c r="C36" s="20" t="s">
        <v>327</v>
      </c>
      <c r="D36" s="25"/>
      <c r="E36" s="25"/>
      <c r="F36" s="25"/>
      <c r="G36" s="25"/>
      <c r="H36" s="25"/>
      <c r="I36" s="23">
        <v>22618900</v>
      </c>
      <c r="J36" s="23">
        <v>22618900</v>
      </c>
      <c r="K36" s="23">
        <v>22618900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30" t="s">
        <v>303</v>
      </c>
      <c r="B37" s="30" t="s">
        <v>328</v>
      </c>
      <c r="C37" s="30" t="s">
        <v>327</v>
      </c>
      <c r="D37" s="30" t="s">
        <v>70</v>
      </c>
      <c r="E37" s="30" t="s">
        <v>146</v>
      </c>
      <c r="F37" s="30" t="s">
        <v>147</v>
      </c>
      <c r="G37" s="30" t="s">
        <v>329</v>
      </c>
      <c r="H37" s="30" t="s">
        <v>330</v>
      </c>
      <c r="I37" s="23">
        <v>432000</v>
      </c>
      <c r="J37" s="23">
        <v>432000</v>
      </c>
      <c r="K37" s="23">
        <v>432000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30" t="s">
        <v>303</v>
      </c>
      <c r="B38" s="30" t="s">
        <v>328</v>
      </c>
      <c r="C38" s="30" t="s">
        <v>327</v>
      </c>
      <c r="D38" s="30" t="s">
        <v>70</v>
      </c>
      <c r="E38" s="30" t="s">
        <v>146</v>
      </c>
      <c r="F38" s="30" t="s">
        <v>147</v>
      </c>
      <c r="G38" s="30" t="s">
        <v>279</v>
      </c>
      <c r="H38" s="30" t="s">
        <v>280</v>
      </c>
      <c r="I38" s="23">
        <v>19436900</v>
      </c>
      <c r="J38" s="23">
        <v>19436900</v>
      </c>
      <c r="K38" s="23">
        <v>19436900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30" t="s">
        <v>303</v>
      </c>
      <c r="B39" s="30" t="s">
        <v>328</v>
      </c>
      <c r="C39" s="30" t="s">
        <v>327</v>
      </c>
      <c r="D39" s="30" t="s">
        <v>70</v>
      </c>
      <c r="E39" s="30" t="s">
        <v>146</v>
      </c>
      <c r="F39" s="30" t="s">
        <v>147</v>
      </c>
      <c r="G39" s="30" t="s">
        <v>279</v>
      </c>
      <c r="H39" s="30" t="s">
        <v>280</v>
      </c>
      <c r="I39" s="23">
        <v>2750000</v>
      </c>
      <c r="J39" s="23">
        <v>2750000</v>
      </c>
      <c r="K39" s="23">
        <v>2750000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25"/>
      <c r="B40" s="25"/>
      <c r="C40" s="20" t="s">
        <v>331</v>
      </c>
      <c r="D40" s="25"/>
      <c r="E40" s="25"/>
      <c r="F40" s="25"/>
      <c r="G40" s="25"/>
      <c r="H40" s="25"/>
      <c r="I40" s="23">
        <v>204364.52</v>
      </c>
      <c r="J40" s="23">
        <v>204364.52</v>
      </c>
      <c r="K40" s="23">
        <v>204364.52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30" t="s">
        <v>303</v>
      </c>
      <c r="B41" s="30" t="s">
        <v>332</v>
      </c>
      <c r="C41" s="30" t="s">
        <v>331</v>
      </c>
      <c r="D41" s="30" t="s">
        <v>70</v>
      </c>
      <c r="E41" s="30" t="s">
        <v>146</v>
      </c>
      <c r="F41" s="30" t="s">
        <v>147</v>
      </c>
      <c r="G41" s="30" t="s">
        <v>255</v>
      </c>
      <c r="H41" s="30" t="s">
        <v>256</v>
      </c>
      <c r="I41" s="23">
        <v>204364.52</v>
      </c>
      <c r="J41" s="23">
        <v>204364.52</v>
      </c>
      <c r="K41" s="23">
        <v>204364.52</v>
      </c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25"/>
      <c r="B42" s="25"/>
      <c r="C42" s="20" t="s">
        <v>333</v>
      </c>
      <c r="D42" s="25"/>
      <c r="E42" s="25"/>
      <c r="F42" s="25"/>
      <c r="G42" s="25"/>
      <c r="H42" s="25"/>
      <c r="I42" s="23">
        <v>2000000</v>
      </c>
      <c r="J42" s="23">
        <v>2000000</v>
      </c>
      <c r="K42" s="23">
        <v>2000000</v>
      </c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30" t="s">
        <v>303</v>
      </c>
      <c r="B43" s="30" t="s">
        <v>334</v>
      </c>
      <c r="C43" s="30" t="s">
        <v>333</v>
      </c>
      <c r="D43" s="30" t="s">
        <v>70</v>
      </c>
      <c r="E43" s="30" t="s">
        <v>146</v>
      </c>
      <c r="F43" s="30" t="s">
        <v>147</v>
      </c>
      <c r="G43" s="30" t="s">
        <v>316</v>
      </c>
      <c r="H43" s="30" t="s">
        <v>317</v>
      </c>
      <c r="I43" s="23">
        <v>1395000</v>
      </c>
      <c r="J43" s="23">
        <v>1395000</v>
      </c>
      <c r="K43" s="23">
        <v>1395000</v>
      </c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30" t="s">
        <v>303</v>
      </c>
      <c r="B44" s="30" t="s">
        <v>334</v>
      </c>
      <c r="C44" s="30" t="s">
        <v>333</v>
      </c>
      <c r="D44" s="30" t="s">
        <v>70</v>
      </c>
      <c r="E44" s="30" t="s">
        <v>146</v>
      </c>
      <c r="F44" s="30" t="s">
        <v>147</v>
      </c>
      <c r="G44" s="30" t="s">
        <v>240</v>
      </c>
      <c r="H44" s="30" t="s">
        <v>241</v>
      </c>
      <c r="I44" s="23">
        <v>605000</v>
      </c>
      <c r="J44" s="23">
        <v>605000</v>
      </c>
      <c r="K44" s="23">
        <v>605000</v>
      </c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18.75" customHeight="1" spans="1:23">
      <c r="A45" s="25"/>
      <c r="B45" s="25"/>
      <c r="C45" s="20" t="s">
        <v>305</v>
      </c>
      <c r="D45" s="25"/>
      <c r="E45" s="25"/>
      <c r="F45" s="25"/>
      <c r="G45" s="25"/>
      <c r="H45" s="25"/>
      <c r="I45" s="23">
        <v>150000</v>
      </c>
      <c r="J45" s="23">
        <v>150000</v>
      </c>
      <c r="K45" s="23">
        <v>150000</v>
      </c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18.75" customHeight="1" spans="1:23">
      <c r="A46" s="30" t="s">
        <v>303</v>
      </c>
      <c r="B46" s="30" t="s">
        <v>335</v>
      </c>
      <c r="C46" s="30" t="s">
        <v>305</v>
      </c>
      <c r="D46" s="30" t="s">
        <v>70</v>
      </c>
      <c r="E46" s="30" t="s">
        <v>146</v>
      </c>
      <c r="F46" s="30" t="s">
        <v>147</v>
      </c>
      <c r="G46" s="30" t="s">
        <v>240</v>
      </c>
      <c r="H46" s="30" t="s">
        <v>241</v>
      </c>
      <c r="I46" s="23">
        <v>39000</v>
      </c>
      <c r="J46" s="23">
        <v>39000</v>
      </c>
      <c r="K46" s="23">
        <v>39000</v>
      </c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18.75" customHeight="1" spans="1:23">
      <c r="A47" s="30" t="s">
        <v>303</v>
      </c>
      <c r="B47" s="30" t="s">
        <v>335</v>
      </c>
      <c r="C47" s="30" t="s">
        <v>305</v>
      </c>
      <c r="D47" s="30" t="s">
        <v>70</v>
      </c>
      <c r="E47" s="30" t="s">
        <v>146</v>
      </c>
      <c r="F47" s="30" t="s">
        <v>147</v>
      </c>
      <c r="G47" s="30" t="s">
        <v>325</v>
      </c>
      <c r="H47" s="30" t="s">
        <v>326</v>
      </c>
      <c r="I47" s="23">
        <v>111000</v>
      </c>
      <c r="J47" s="23">
        <v>111000</v>
      </c>
      <c r="K47" s="23">
        <v>111000</v>
      </c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18.75" customHeight="1" spans="1:23">
      <c r="A48" s="25"/>
      <c r="B48" s="25"/>
      <c r="C48" s="20" t="s">
        <v>305</v>
      </c>
      <c r="D48" s="25"/>
      <c r="E48" s="25"/>
      <c r="F48" s="25"/>
      <c r="G48" s="25"/>
      <c r="H48" s="25"/>
      <c r="I48" s="23">
        <v>1200000</v>
      </c>
      <c r="J48" s="23">
        <v>1200000</v>
      </c>
      <c r="K48" s="23">
        <v>1200000</v>
      </c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18.75" customHeight="1" spans="1:23">
      <c r="A49" s="30" t="s">
        <v>303</v>
      </c>
      <c r="B49" s="30" t="s">
        <v>336</v>
      </c>
      <c r="C49" s="30" t="s">
        <v>305</v>
      </c>
      <c r="D49" s="30" t="s">
        <v>70</v>
      </c>
      <c r="E49" s="30" t="s">
        <v>146</v>
      </c>
      <c r="F49" s="30" t="s">
        <v>147</v>
      </c>
      <c r="G49" s="30" t="s">
        <v>240</v>
      </c>
      <c r="H49" s="30" t="s">
        <v>241</v>
      </c>
      <c r="I49" s="23">
        <v>200000</v>
      </c>
      <c r="J49" s="23">
        <v>200000</v>
      </c>
      <c r="K49" s="23">
        <v>200000</v>
      </c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18.75" customHeight="1" spans="1:23">
      <c r="A50" s="30" t="s">
        <v>303</v>
      </c>
      <c r="B50" s="30" t="s">
        <v>336</v>
      </c>
      <c r="C50" s="30" t="s">
        <v>305</v>
      </c>
      <c r="D50" s="30" t="s">
        <v>70</v>
      </c>
      <c r="E50" s="30" t="s">
        <v>146</v>
      </c>
      <c r="F50" s="30" t="s">
        <v>147</v>
      </c>
      <c r="G50" s="30" t="s">
        <v>337</v>
      </c>
      <c r="H50" s="30" t="s">
        <v>338</v>
      </c>
      <c r="I50" s="23">
        <v>1000000</v>
      </c>
      <c r="J50" s="23">
        <v>1000000</v>
      </c>
      <c r="K50" s="23">
        <v>1000000</v>
      </c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18.75" customHeight="1" spans="1:23">
      <c r="A51" s="25"/>
      <c r="B51" s="25"/>
      <c r="C51" s="20" t="s">
        <v>305</v>
      </c>
      <c r="D51" s="25"/>
      <c r="E51" s="25"/>
      <c r="F51" s="25"/>
      <c r="G51" s="25"/>
      <c r="H51" s="25"/>
      <c r="I51" s="23">
        <v>100000</v>
      </c>
      <c r="J51" s="23">
        <v>100000</v>
      </c>
      <c r="K51" s="23">
        <v>100000</v>
      </c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18.75" customHeight="1" spans="1:23">
      <c r="A52" s="30" t="s">
        <v>303</v>
      </c>
      <c r="B52" s="30" t="s">
        <v>339</v>
      </c>
      <c r="C52" s="30" t="s">
        <v>305</v>
      </c>
      <c r="D52" s="30" t="s">
        <v>70</v>
      </c>
      <c r="E52" s="30" t="s">
        <v>146</v>
      </c>
      <c r="F52" s="30" t="s">
        <v>147</v>
      </c>
      <c r="G52" s="30" t="s">
        <v>316</v>
      </c>
      <c r="H52" s="30" t="s">
        <v>317</v>
      </c>
      <c r="I52" s="23">
        <v>100000</v>
      </c>
      <c r="J52" s="23">
        <v>100000</v>
      </c>
      <c r="K52" s="23">
        <v>100000</v>
      </c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18.75" customHeight="1" spans="1:23">
      <c r="A53" s="25"/>
      <c r="B53" s="25"/>
      <c r="C53" s="20" t="s">
        <v>305</v>
      </c>
      <c r="D53" s="25"/>
      <c r="E53" s="25"/>
      <c r="F53" s="25"/>
      <c r="G53" s="25"/>
      <c r="H53" s="25"/>
      <c r="I53" s="23">
        <v>250000</v>
      </c>
      <c r="J53" s="23">
        <v>250000</v>
      </c>
      <c r="K53" s="23">
        <v>250000</v>
      </c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18.75" customHeight="1" spans="1:23">
      <c r="A54" s="30" t="s">
        <v>303</v>
      </c>
      <c r="B54" s="30" t="s">
        <v>340</v>
      </c>
      <c r="C54" s="30" t="s">
        <v>305</v>
      </c>
      <c r="D54" s="30" t="s">
        <v>70</v>
      </c>
      <c r="E54" s="30" t="s">
        <v>142</v>
      </c>
      <c r="F54" s="30" t="s">
        <v>143</v>
      </c>
      <c r="G54" s="30" t="s">
        <v>325</v>
      </c>
      <c r="H54" s="30" t="s">
        <v>326</v>
      </c>
      <c r="I54" s="23">
        <v>250000</v>
      </c>
      <c r="J54" s="23">
        <v>250000</v>
      </c>
      <c r="K54" s="23">
        <v>250000</v>
      </c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18.75" customHeight="1" spans="1:23">
      <c r="A55" s="25"/>
      <c r="B55" s="25"/>
      <c r="C55" s="20" t="s">
        <v>341</v>
      </c>
      <c r="D55" s="25"/>
      <c r="E55" s="25"/>
      <c r="F55" s="25"/>
      <c r="G55" s="25"/>
      <c r="H55" s="25"/>
      <c r="I55" s="23">
        <v>765000</v>
      </c>
      <c r="J55" s="23"/>
      <c r="K55" s="23"/>
      <c r="L55" s="23"/>
      <c r="M55" s="23"/>
      <c r="N55" s="23"/>
      <c r="O55" s="23"/>
      <c r="P55" s="23"/>
      <c r="Q55" s="23"/>
      <c r="R55" s="23">
        <v>765000</v>
      </c>
      <c r="S55" s="23"/>
      <c r="T55" s="23"/>
      <c r="U55" s="23"/>
      <c r="V55" s="23"/>
      <c r="W55" s="23">
        <v>765000</v>
      </c>
    </row>
    <row r="56" ht="18.75" customHeight="1" spans="1:23">
      <c r="A56" s="30" t="s">
        <v>303</v>
      </c>
      <c r="B56" s="30" t="s">
        <v>342</v>
      </c>
      <c r="C56" s="30" t="s">
        <v>341</v>
      </c>
      <c r="D56" s="30" t="s">
        <v>70</v>
      </c>
      <c r="E56" s="30" t="s">
        <v>146</v>
      </c>
      <c r="F56" s="30" t="s">
        <v>147</v>
      </c>
      <c r="G56" s="30" t="s">
        <v>279</v>
      </c>
      <c r="H56" s="30" t="s">
        <v>280</v>
      </c>
      <c r="I56" s="23">
        <v>765000</v>
      </c>
      <c r="J56" s="23"/>
      <c r="K56" s="23"/>
      <c r="L56" s="23"/>
      <c r="M56" s="23"/>
      <c r="N56" s="23"/>
      <c r="O56" s="23"/>
      <c r="P56" s="23"/>
      <c r="Q56" s="23"/>
      <c r="R56" s="23">
        <v>765000</v>
      </c>
      <c r="S56" s="23"/>
      <c r="T56" s="23"/>
      <c r="U56" s="23"/>
      <c r="V56" s="23"/>
      <c r="W56" s="23">
        <v>765000</v>
      </c>
    </row>
    <row r="57" ht="18.75" customHeight="1" spans="1:23">
      <c r="A57" s="25"/>
      <c r="B57" s="25"/>
      <c r="C57" s="20" t="s">
        <v>305</v>
      </c>
      <c r="D57" s="25"/>
      <c r="E57" s="25"/>
      <c r="F57" s="25"/>
      <c r="G57" s="25"/>
      <c r="H57" s="25"/>
      <c r="I57" s="23">
        <v>1200000</v>
      </c>
      <c r="J57" s="23">
        <v>1200000</v>
      </c>
      <c r="K57" s="23">
        <v>1200000</v>
      </c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18.75" customHeight="1" spans="1:23">
      <c r="A58" s="30" t="s">
        <v>303</v>
      </c>
      <c r="B58" s="30" t="s">
        <v>343</v>
      </c>
      <c r="C58" s="30" t="s">
        <v>305</v>
      </c>
      <c r="D58" s="30" t="s">
        <v>70</v>
      </c>
      <c r="E58" s="30" t="s">
        <v>146</v>
      </c>
      <c r="F58" s="30" t="s">
        <v>147</v>
      </c>
      <c r="G58" s="30" t="s">
        <v>240</v>
      </c>
      <c r="H58" s="30" t="s">
        <v>241</v>
      </c>
      <c r="I58" s="23">
        <v>100000</v>
      </c>
      <c r="J58" s="23">
        <v>100000</v>
      </c>
      <c r="K58" s="23">
        <v>100000</v>
      </c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ht="18.75" customHeight="1" spans="1:23">
      <c r="A59" s="30" t="s">
        <v>303</v>
      </c>
      <c r="B59" s="30" t="s">
        <v>343</v>
      </c>
      <c r="C59" s="30" t="s">
        <v>305</v>
      </c>
      <c r="D59" s="30" t="s">
        <v>70</v>
      </c>
      <c r="E59" s="30" t="s">
        <v>146</v>
      </c>
      <c r="F59" s="30" t="s">
        <v>147</v>
      </c>
      <c r="G59" s="30" t="s">
        <v>344</v>
      </c>
      <c r="H59" s="30" t="s">
        <v>326</v>
      </c>
      <c r="I59" s="23">
        <v>1100000</v>
      </c>
      <c r="J59" s="23">
        <v>1100000</v>
      </c>
      <c r="K59" s="23">
        <v>1100000</v>
      </c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ht="18.75" customHeight="1" spans="1:23">
      <c r="A60" s="25"/>
      <c r="B60" s="25"/>
      <c r="C60" s="20" t="s">
        <v>345</v>
      </c>
      <c r="D60" s="25"/>
      <c r="E60" s="25"/>
      <c r="F60" s="25"/>
      <c r="G60" s="25"/>
      <c r="H60" s="25"/>
      <c r="I60" s="23">
        <v>233567.31</v>
      </c>
      <c r="J60" s="23">
        <v>233567.31</v>
      </c>
      <c r="K60" s="23">
        <v>233567.31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ht="18.75" customHeight="1" spans="1:23">
      <c r="A61" s="30" t="s">
        <v>303</v>
      </c>
      <c r="B61" s="30" t="s">
        <v>346</v>
      </c>
      <c r="C61" s="30" t="s">
        <v>345</v>
      </c>
      <c r="D61" s="30" t="s">
        <v>70</v>
      </c>
      <c r="E61" s="30" t="s">
        <v>146</v>
      </c>
      <c r="F61" s="30" t="s">
        <v>147</v>
      </c>
      <c r="G61" s="30" t="s">
        <v>240</v>
      </c>
      <c r="H61" s="30" t="s">
        <v>241</v>
      </c>
      <c r="I61" s="23">
        <v>12400</v>
      </c>
      <c r="J61" s="23">
        <v>12400</v>
      </c>
      <c r="K61" s="23">
        <v>12400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ht="18.75" customHeight="1" spans="1:23">
      <c r="A62" s="30" t="s">
        <v>303</v>
      </c>
      <c r="B62" s="30" t="s">
        <v>346</v>
      </c>
      <c r="C62" s="30" t="s">
        <v>345</v>
      </c>
      <c r="D62" s="30" t="s">
        <v>70</v>
      </c>
      <c r="E62" s="30" t="s">
        <v>146</v>
      </c>
      <c r="F62" s="30" t="s">
        <v>147</v>
      </c>
      <c r="G62" s="30" t="s">
        <v>255</v>
      </c>
      <c r="H62" s="30" t="s">
        <v>256</v>
      </c>
      <c r="I62" s="23">
        <v>221167.31</v>
      </c>
      <c r="J62" s="23">
        <v>221167.31</v>
      </c>
      <c r="K62" s="23">
        <v>221167.31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ht="18.75" customHeight="1" spans="1:23">
      <c r="A63" s="25"/>
      <c r="B63" s="25"/>
      <c r="C63" s="20" t="s">
        <v>347</v>
      </c>
      <c r="D63" s="25"/>
      <c r="E63" s="25"/>
      <c r="F63" s="25"/>
      <c r="G63" s="25"/>
      <c r="H63" s="25"/>
      <c r="I63" s="23">
        <v>172402.6</v>
      </c>
      <c r="J63" s="23">
        <v>172402.6</v>
      </c>
      <c r="K63" s="23">
        <v>172402.6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ht="18.75" customHeight="1" spans="1:23">
      <c r="A64" s="30" t="s">
        <v>303</v>
      </c>
      <c r="B64" s="30" t="s">
        <v>348</v>
      </c>
      <c r="C64" s="30" t="s">
        <v>347</v>
      </c>
      <c r="D64" s="30" t="s">
        <v>70</v>
      </c>
      <c r="E64" s="30" t="s">
        <v>146</v>
      </c>
      <c r="F64" s="30" t="s">
        <v>147</v>
      </c>
      <c r="G64" s="30" t="s">
        <v>240</v>
      </c>
      <c r="H64" s="30" t="s">
        <v>241</v>
      </c>
      <c r="I64" s="23">
        <v>9000</v>
      </c>
      <c r="J64" s="23">
        <v>9000</v>
      </c>
      <c r="K64" s="23">
        <v>9000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</row>
    <row r="65" ht="18.75" customHeight="1" spans="1:23">
      <c r="A65" s="30" t="s">
        <v>303</v>
      </c>
      <c r="B65" s="30" t="s">
        <v>348</v>
      </c>
      <c r="C65" s="30" t="s">
        <v>347</v>
      </c>
      <c r="D65" s="30" t="s">
        <v>70</v>
      </c>
      <c r="E65" s="30" t="s">
        <v>146</v>
      </c>
      <c r="F65" s="30" t="s">
        <v>147</v>
      </c>
      <c r="G65" s="30" t="s">
        <v>255</v>
      </c>
      <c r="H65" s="30" t="s">
        <v>256</v>
      </c>
      <c r="I65" s="23">
        <v>163402.6</v>
      </c>
      <c r="J65" s="23">
        <v>163402.6</v>
      </c>
      <c r="K65" s="23">
        <v>163402.6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ht="18.75" customHeight="1" spans="1:23">
      <c r="A66" s="25"/>
      <c r="B66" s="25"/>
      <c r="C66" s="20" t="s">
        <v>305</v>
      </c>
      <c r="D66" s="25"/>
      <c r="E66" s="25"/>
      <c r="F66" s="25"/>
      <c r="G66" s="25"/>
      <c r="H66" s="25"/>
      <c r="I66" s="23">
        <v>100000</v>
      </c>
      <c r="J66" s="23">
        <v>100000</v>
      </c>
      <c r="K66" s="23">
        <v>100000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ht="18.75" customHeight="1" spans="1:23">
      <c r="A67" s="30" t="s">
        <v>303</v>
      </c>
      <c r="B67" s="30" t="s">
        <v>349</v>
      </c>
      <c r="C67" s="30" t="s">
        <v>305</v>
      </c>
      <c r="D67" s="30" t="s">
        <v>70</v>
      </c>
      <c r="E67" s="30" t="s">
        <v>146</v>
      </c>
      <c r="F67" s="30" t="s">
        <v>147</v>
      </c>
      <c r="G67" s="30" t="s">
        <v>344</v>
      </c>
      <c r="H67" s="30" t="s">
        <v>326</v>
      </c>
      <c r="I67" s="23">
        <v>100000</v>
      </c>
      <c r="J67" s="23">
        <v>100000</v>
      </c>
      <c r="K67" s="23">
        <v>100000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</row>
    <row r="68" ht="18.75" customHeight="1" spans="1:23">
      <c r="A68" s="25"/>
      <c r="B68" s="25"/>
      <c r="C68" s="20" t="s">
        <v>305</v>
      </c>
      <c r="D68" s="25"/>
      <c r="E68" s="25"/>
      <c r="F68" s="25"/>
      <c r="G68" s="25"/>
      <c r="H68" s="25"/>
      <c r="I68" s="23">
        <v>10000</v>
      </c>
      <c r="J68" s="23">
        <v>10000</v>
      </c>
      <c r="K68" s="23">
        <v>10000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</row>
    <row r="69" ht="18.75" customHeight="1" spans="1:23">
      <c r="A69" s="30" t="s">
        <v>303</v>
      </c>
      <c r="B69" s="30" t="s">
        <v>350</v>
      </c>
      <c r="C69" s="30" t="s">
        <v>305</v>
      </c>
      <c r="D69" s="30" t="s">
        <v>70</v>
      </c>
      <c r="E69" s="30" t="s">
        <v>144</v>
      </c>
      <c r="F69" s="30" t="s">
        <v>145</v>
      </c>
      <c r="G69" s="30" t="s">
        <v>236</v>
      </c>
      <c r="H69" s="30" t="s">
        <v>237</v>
      </c>
      <c r="I69" s="23">
        <v>5000</v>
      </c>
      <c r="J69" s="23">
        <v>5000</v>
      </c>
      <c r="K69" s="23">
        <v>5000</v>
      </c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</row>
    <row r="70" ht="18.75" customHeight="1" spans="1:23">
      <c r="A70" s="30" t="s">
        <v>303</v>
      </c>
      <c r="B70" s="30" t="s">
        <v>350</v>
      </c>
      <c r="C70" s="30" t="s">
        <v>305</v>
      </c>
      <c r="D70" s="30" t="s">
        <v>70</v>
      </c>
      <c r="E70" s="30" t="s">
        <v>144</v>
      </c>
      <c r="F70" s="30" t="s">
        <v>145</v>
      </c>
      <c r="G70" s="30" t="s">
        <v>267</v>
      </c>
      <c r="H70" s="30" t="s">
        <v>268</v>
      </c>
      <c r="I70" s="23">
        <v>5000</v>
      </c>
      <c r="J70" s="23">
        <v>5000</v>
      </c>
      <c r="K70" s="23">
        <v>5000</v>
      </c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</row>
    <row r="71" ht="18.75" customHeight="1" spans="1:23">
      <c r="A71" s="25"/>
      <c r="B71" s="25"/>
      <c r="C71" s="20" t="s">
        <v>351</v>
      </c>
      <c r="D71" s="25"/>
      <c r="E71" s="25"/>
      <c r="F71" s="25"/>
      <c r="G71" s="25"/>
      <c r="H71" s="25"/>
      <c r="I71" s="23">
        <v>90000</v>
      </c>
      <c r="J71" s="23"/>
      <c r="K71" s="23"/>
      <c r="L71" s="23"/>
      <c r="M71" s="23"/>
      <c r="N71" s="23"/>
      <c r="O71" s="23"/>
      <c r="P71" s="23"/>
      <c r="Q71" s="23"/>
      <c r="R71" s="23">
        <v>90000</v>
      </c>
      <c r="S71" s="23"/>
      <c r="T71" s="23"/>
      <c r="U71" s="23"/>
      <c r="V71" s="23"/>
      <c r="W71" s="23">
        <v>90000</v>
      </c>
    </row>
    <row r="72" ht="18.75" customHeight="1" spans="1:23">
      <c r="A72" s="30" t="s">
        <v>303</v>
      </c>
      <c r="B72" s="30" t="s">
        <v>352</v>
      </c>
      <c r="C72" s="30" t="s">
        <v>351</v>
      </c>
      <c r="D72" s="30" t="s">
        <v>70</v>
      </c>
      <c r="E72" s="30" t="s">
        <v>146</v>
      </c>
      <c r="F72" s="30" t="s">
        <v>147</v>
      </c>
      <c r="G72" s="30" t="s">
        <v>236</v>
      </c>
      <c r="H72" s="30" t="s">
        <v>237</v>
      </c>
      <c r="I72" s="23">
        <v>90000</v>
      </c>
      <c r="J72" s="23"/>
      <c r="K72" s="23"/>
      <c r="L72" s="23"/>
      <c r="M72" s="23"/>
      <c r="N72" s="23"/>
      <c r="O72" s="23"/>
      <c r="P72" s="23"/>
      <c r="Q72" s="23"/>
      <c r="R72" s="23">
        <v>90000</v>
      </c>
      <c r="S72" s="23"/>
      <c r="T72" s="23"/>
      <c r="U72" s="23"/>
      <c r="V72" s="23"/>
      <c r="W72" s="23">
        <v>90000</v>
      </c>
    </row>
    <row r="73" ht="18.75" customHeight="1" spans="1:23">
      <c r="A73" s="25"/>
      <c r="B73" s="25"/>
      <c r="C73" s="20" t="s">
        <v>353</v>
      </c>
      <c r="D73" s="25"/>
      <c r="E73" s="25"/>
      <c r="F73" s="25"/>
      <c r="G73" s="25"/>
      <c r="H73" s="25"/>
      <c r="I73" s="23">
        <v>300000</v>
      </c>
      <c r="J73" s="23">
        <v>300000</v>
      </c>
      <c r="K73" s="23">
        <v>300000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</row>
    <row r="74" ht="18.75" customHeight="1" spans="1:23">
      <c r="A74" s="30" t="s">
        <v>303</v>
      </c>
      <c r="B74" s="30" t="s">
        <v>354</v>
      </c>
      <c r="C74" s="30" t="s">
        <v>353</v>
      </c>
      <c r="D74" s="30" t="s">
        <v>70</v>
      </c>
      <c r="E74" s="30" t="s">
        <v>146</v>
      </c>
      <c r="F74" s="30" t="s">
        <v>147</v>
      </c>
      <c r="G74" s="30" t="s">
        <v>240</v>
      </c>
      <c r="H74" s="30" t="s">
        <v>241</v>
      </c>
      <c r="I74" s="23">
        <v>300000</v>
      </c>
      <c r="J74" s="23">
        <v>300000</v>
      </c>
      <c r="K74" s="23">
        <v>300000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</row>
    <row r="75" ht="18.75" customHeight="1" spans="1:23">
      <c r="A75" s="25"/>
      <c r="B75" s="25"/>
      <c r="C75" s="20" t="s">
        <v>355</v>
      </c>
      <c r="D75" s="25"/>
      <c r="E75" s="25"/>
      <c r="F75" s="25"/>
      <c r="G75" s="25"/>
      <c r="H75" s="25"/>
      <c r="I75" s="23">
        <v>85000</v>
      </c>
      <c r="J75" s="23"/>
      <c r="K75" s="23"/>
      <c r="L75" s="23"/>
      <c r="M75" s="23"/>
      <c r="N75" s="23"/>
      <c r="O75" s="23"/>
      <c r="P75" s="23"/>
      <c r="Q75" s="23"/>
      <c r="R75" s="23">
        <v>85000</v>
      </c>
      <c r="S75" s="23"/>
      <c r="T75" s="23"/>
      <c r="U75" s="23">
        <v>85000</v>
      </c>
      <c r="V75" s="23"/>
      <c r="W75" s="23"/>
    </row>
    <row r="76" ht="18.75" customHeight="1" spans="1:23">
      <c r="A76" s="30" t="s">
        <v>303</v>
      </c>
      <c r="B76" s="30" t="s">
        <v>356</v>
      </c>
      <c r="C76" s="30" t="s">
        <v>355</v>
      </c>
      <c r="D76" s="30" t="s">
        <v>70</v>
      </c>
      <c r="E76" s="30" t="s">
        <v>146</v>
      </c>
      <c r="F76" s="30" t="s">
        <v>147</v>
      </c>
      <c r="G76" s="30" t="s">
        <v>236</v>
      </c>
      <c r="H76" s="30" t="s">
        <v>237</v>
      </c>
      <c r="I76" s="23">
        <v>80000</v>
      </c>
      <c r="J76" s="23"/>
      <c r="K76" s="23"/>
      <c r="L76" s="23"/>
      <c r="M76" s="23"/>
      <c r="N76" s="23"/>
      <c r="O76" s="23"/>
      <c r="P76" s="23"/>
      <c r="Q76" s="23"/>
      <c r="R76" s="23">
        <v>80000</v>
      </c>
      <c r="S76" s="23"/>
      <c r="T76" s="23"/>
      <c r="U76" s="23">
        <v>80000</v>
      </c>
      <c r="V76" s="23"/>
      <c r="W76" s="23"/>
    </row>
    <row r="77" ht="18.75" customHeight="1" spans="1:23">
      <c r="A77" s="30" t="s">
        <v>303</v>
      </c>
      <c r="B77" s="30" t="s">
        <v>356</v>
      </c>
      <c r="C77" s="30" t="s">
        <v>355</v>
      </c>
      <c r="D77" s="30" t="s">
        <v>70</v>
      </c>
      <c r="E77" s="30" t="s">
        <v>146</v>
      </c>
      <c r="F77" s="30" t="s">
        <v>147</v>
      </c>
      <c r="G77" s="30" t="s">
        <v>240</v>
      </c>
      <c r="H77" s="30" t="s">
        <v>241</v>
      </c>
      <c r="I77" s="23">
        <v>5000</v>
      </c>
      <c r="J77" s="23"/>
      <c r="K77" s="23"/>
      <c r="L77" s="23"/>
      <c r="M77" s="23"/>
      <c r="N77" s="23"/>
      <c r="O77" s="23"/>
      <c r="P77" s="23"/>
      <c r="Q77" s="23"/>
      <c r="R77" s="23">
        <v>5000</v>
      </c>
      <c r="S77" s="23"/>
      <c r="T77" s="23"/>
      <c r="U77" s="23">
        <v>5000</v>
      </c>
      <c r="V77" s="23"/>
      <c r="W77" s="23"/>
    </row>
    <row r="78" ht="18.75" customHeight="1" spans="1:23">
      <c r="A78" s="25"/>
      <c r="B78" s="25"/>
      <c r="C78" s="20" t="s">
        <v>305</v>
      </c>
      <c r="D78" s="25"/>
      <c r="E78" s="25"/>
      <c r="F78" s="25"/>
      <c r="G78" s="25"/>
      <c r="H78" s="25"/>
      <c r="I78" s="23">
        <v>356800</v>
      </c>
      <c r="J78" s="23">
        <v>356800</v>
      </c>
      <c r="K78" s="23">
        <v>356800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</row>
    <row r="79" ht="18.75" customHeight="1" spans="1:23">
      <c r="A79" s="30" t="s">
        <v>303</v>
      </c>
      <c r="B79" s="30" t="s">
        <v>357</v>
      </c>
      <c r="C79" s="20" t="s">
        <v>305</v>
      </c>
      <c r="D79" s="30" t="s">
        <v>70</v>
      </c>
      <c r="E79" s="30" t="s">
        <v>146</v>
      </c>
      <c r="F79" s="30" t="s">
        <v>147</v>
      </c>
      <c r="G79" s="30" t="s">
        <v>232</v>
      </c>
      <c r="H79" s="30" t="s">
        <v>233</v>
      </c>
      <c r="I79" s="23">
        <v>20000</v>
      </c>
      <c r="J79" s="23">
        <v>20000</v>
      </c>
      <c r="K79" s="23">
        <v>20000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</row>
    <row r="80" ht="18.75" customHeight="1" spans="1:23">
      <c r="A80" s="30" t="s">
        <v>303</v>
      </c>
      <c r="B80" s="30" t="s">
        <v>357</v>
      </c>
      <c r="C80" s="20" t="s">
        <v>305</v>
      </c>
      <c r="D80" s="30" t="s">
        <v>70</v>
      </c>
      <c r="E80" s="30" t="s">
        <v>146</v>
      </c>
      <c r="F80" s="30" t="s">
        <v>147</v>
      </c>
      <c r="G80" s="30" t="s">
        <v>234</v>
      </c>
      <c r="H80" s="30" t="s">
        <v>235</v>
      </c>
      <c r="I80" s="23">
        <v>30000</v>
      </c>
      <c r="J80" s="23">
        <v>30000</v>
      </c>
      <c r="K80" s="23">
        <v>30000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</row>
    <row r="81" ht="18.75" customHeight="1" spans="1:23">
      <c r="A81" s="30" t="s">
        <v>303</v>
      </c>
      <c r="B81" s="30" t="s">
        <v>357</v>
      </c>
      <c r="C81" s="20" t="s">
        <v>305</v>
      </c>
      <c r="D81" s="30" t="s">
        <v>70</v>
      </c>
      <c r="E81" s="30" t="s">
        <v>146</v>
      </c>
      <c r="F81" s="30" t="s">
        <v>147</v>
      </c>
      <c r="G81" s="30" t="s">
        <v>240</v>
      </c>
      <c r="H81" s="30" t="s">
        <v>241</v>
      </c>
      <c r="I81" s="23">
        <v>5500</v>
      </c>
      <c r="J81" s="23">
        <v>5500</v>
      </c>
      <c r="K81" s="23">
        <v>5500</v>
      </c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</row>
    <row r="82" ht="18.75" customHeight="1" spans="1:23">
      <c r="A82" s="30" t="s">
        <v>303</v>
      </c>
      <c r="B82" s="30" t="s">
        <v>357</v>
      </c>
      <c r="C82" s="20" t="s">
        <v>305</v>
      </c>
      <c r="D82" s="30" t="s">
        <v>70</v>
      </c>
      <c r="E82" s="30" t="s">
        <v>146</v>
      </c>
      <c r="F82" s="30" t="s">
        <v>147</v>
      </c>
      <c r="G82" s="30" t="s">
        <v>247</v>
      </c>
      <c r="H82" s="30" t="s">
        <v>248</v>
      </c>
      <c r="I82" s="23">
        <v>150000</v>
      </c>
      <c r="J82" s="23">
        <v>150000</v>
      </c>
      <c r="K82" s="23">
        <v>150000</v>
      </c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</row>
    <row r="83" ht="18.75" customHeight="1" spans="1:23">
      <c r="A83" s="30" t="s">
        <v>303</v>
      </c>
      <c r="B83" s="30" t="s">
        <v>357</v>
      </c>
      <c r="C83" s="20" t="s">
        <v>305</v>
      </c>
      <c r="D83" s="30" t="s">
        <v>70</v>
      </c>
      <c r="E83" s="30" t="s">
        <v>146</v>
      </c>
      <c r="F83" s="30" t="s">
        <v>147</v>
      </c>
      <c r="G83" s="30" t="s">
        <v>358</v>
      </c>
      <c r="H83" s="30" t="s">
        <v>338</v>
      </c>
      <c r="I83" s="23">
        <v>50000</v>
      </c>
      <c r="J83" s="23">
        <v>50000</v>
      </c>
      <c r="K83" s="23">
        <v>50000</v>
      </c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</row>
    <row r="84" ht="18.75" customHeight="1" spans="1:23">
      <c r="A84" s="30" t="s">
        <v>303</v>
      </c>
      <c r="B84" s="30" t="s">
        <v>357</v>
      </c>
      <c r="C84" s="20" t="s">
        <v>305</v>
      </c>
      <c r="D84" s="30" t="s">
        <v>70</v>
      </c>
      <c r="E84" s="30" t="s">
        <v>146</v>
      </c>
      <c r="F84" s="30" t="s">
        <v>147</v>
      </c>
      <c r="G84" s="30" t="s">
        <v>255</v>
      </c>
      <c r="H84" s="30" t="s">
        <v>256</v>
      </c>
      <c r="I84" s="23">
        <v>101300</v>
      </c>
      <c r="J84" s="23">
        <v>101300</v>
      </c>
      <c r="K84" s="23">
        <v>101300</v>
      </c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</row>
    <row r="85" ht="18.75" customHeight="1" spans="1:23">
      <c r="A85" s="25"/>
      <c r="B85" s="25"/>
      <c r="C85" s="20" t="s">
        <v>359</v>
      </c>
      <c r="D85" s="25"/>
      <c r="E85" s="25"/>
      <c r="F85" s="25"/>
      <c r="G85" s="25"/>
      <c r="H85" s="25"/>
      <c r="I85" s="23">
        <v>525000</v>
      </c>
      <c r="J85" s="23"/>
      <c r="K85" s="23"/>
      <c r="L85" s="23"/>
      <c r="M85" s="23"/>
      <c r="N85" s="23"/>
      <c r="O85" s="23"/>
      <c r="P85" s="23"/>
      <c r="Q85" s="23"/>
      <c r="R85" s="23">
        <v>525000</v>
      </c>
      <c r="S85" s="23"/>
      <c r="T85" s="23"/>
      <c r="U85" s="23"/>
      <c r="V85" s="23"/>
      <c r="W85" s="23">
        <v>525000</v>
      </c>
    </row>
    <row r="86" ht="18.75" customHeight="1" spans="1:23">
      <c r="A86" s="30" t="s">
        <v>303</v>
      </c>
      <c r="B86" s="30" t="s">
        <v>360</v>
      </c>
      <c r="C86" s="30" t="s">
        <v>359</v>
      </c>
      <c r="D86" s="30" t="s">
        <v>70</v>
      </c>
      <c r="E86" s="30" t="s">
        <v>146</v>
      </c>
      <c r="F86" s="30" t="s">
        <v>147</v>
      </c>
      <c r="G86" s="30" t="s">
        <v>249</v>
      </c>
      <c r="H86" s="30" t="s">
        <v>250</v>
      </c>
      <c r="I86" s="23">
        <v>200000</v>
      </c>
      <c r="J86" s="23"/>
      <c r="K86" s="23"/>
      <c r="L86" s="23"/>
      <c r="M86" s="23"/>
      <c r="N86" s="23"/>
      <c r="O86" s="23"/>
      <c r="P86" s="23"/>
      <c r="Q86" s="23"/>
      <c r="R86" s="23">
        <v>200000</v>
      </c>
      <c r="S86" s="23"/>
      <c r="T86" s="23"/>
      <c r="U86" s="23"/>
      <c r="V86" s="23"/>
      <c r="W86" s="23">
        <v>200000</v>
      </c>
    </row>
    <row r="87" ht="18.75" customHeight="1" spans="1:23">
      <c r="A87" s="30" t="s">
        <v>303</v>
      </c>
      <c r="B87" s="30" t="s">
        <v>360</v>
      </c>
      <c r="C87" s="30" t="s">
        <v>359</v>
      </c>
      <c r="D87" s="30" t="s">
        <v>70</v>
      </c>
      <c r="E87" s="30" t="s">
        <v>146</v>
      </c>
      <c r="F87" s="30" t="s">
        <v>147</v>
      </c>
      <c r="G87" s="30" t="s">
        <v>236</v>
      </c>
      <c r="H87" s="30" t="s">
        <v>237</v>
      </c>
      <c r="I87" s="23">
        <v>225000</v>
      </c>
      <c r="J87" s="23"/>
      <c r="K87" s="23"/>
      <c r="L87" s="23"/>
      <c r="M87" s="23"/>
      <c r="N87" s="23"/>
      <c r="O87" s="23"/>
      <c r="P87" s="23"/>
      <c r="Q87" s="23"/>
      <c r="R87" s="23">
        <v>225000</v>
      </c>
      <c r="S87" s="23"/>
      <c r="T87" s="23"/>
      <c r="U87" s="23"/>
      <c r="V87" s="23"/>
      <c r="W87" s="23">
        <v>225000</v>
      </c>
    </row>
    <row r="88" ht="18.75" customHeight="1" spans="1:23">
      <c r="A88" s="30" t="s">
        <v>303</v>
      </c>
      <c r="B88" s="30" t="s">
        <v>360</v>
      </c>
      <c r="C88" s="30" t="s">
        <v>359</v>
      </c>
      <c r="D88" s="30" t="s">
        <v>70</v>
      </c>
      <c r="E88" s="30" t="s">
        <v>146</v>
      </c>
      <c r="F88" s="30" t="s">
        <v>147</v>
      </c>
      <c r="G88" s="30" t="s">
        <v>238</v>
      </c>
      <c r="H88" s="30" t="s">
        <v>239</v>
      </c>
      <c r="I88" s="23">
        <v>100000</v>
      </c>
      <c r="J88" s="23"/>
      <c r="K88" s="23"/>
      <c r="L88" s="23"/>
      <c r="M88" s="23"/>
      <c r="N88" s="23"/>
      <c r="O88" s="23"/>
      <c r="P88" s="23"/>
      <c r="Q88" s="23"/>
      <c r="R88" s="23">
        <v>100000</v>
      </c>
      <c r="S88" s="23"/>
      <c r="T88" s="23"/>
      <c r="U88" s="23"/>
      <c r="V88" s="23"/>
      <c r="W88" s="23">
        <v>100000</v>
      </c>
    </row>
    <row r="89" ht="18.75" customHeight="1" spans="1:23">
      <c r="A89" s="25"/>
      <c r="B89" s="25"/>
      <c r="C89" s="20" t="s">
        <v>305</v>
      </c>
      <c r="D89" s="25"/>
      <c r="E89" s="25"/>
      <c r="F89" s="25"/>
      <c r="G89" s="25"/>
      <c r="H89" s="25"/>
      <c r="I89" s="23">
        <v>1200000</v>
      </c>
      <c r="J89" s="23">
        <v>1200000</v>
      </c>
      <c r="K89" s="23">
        <v>1200000</v>
      </c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</row>
    <row r="90" ht="18.75" customHeight="1" spans="1:23">
      <c r="A90" s="30" t="s">
        <v>303</v>
      </c>
      <c r="B90" s="30" t="s">
        <v>361</v>
      </c>
      <c r="C90" s="30" t="s">
        <v>305</v>
      </c>
      <c r="D90" s="30" t="s">
        <v>70</v>
      </c>
      <c r="E90" s="30" t="s">
        <v>146</v>
      </c>
      <c r="F90" s="30" t="s">
        <v>147</v>
      </c>
      <c r="G90" s="30" t="s">
        <v>344</v>
      </c>
      <c r="H90" s="30" t="s">
        <v>326</v>
      </c>
      <c r="I90" s="23">
        <v>1200000</v>
      </c>
      <c r="J90" s="23">
        <v>1200000</v>
      </c>
      <c r="K90" s="23">
        <v>1200000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</row>
    <row r="91" ht="18.75" customHeight="1" spans="1:23">
      <c r="A91" s="25"/>
      <c r="B91" s="25"/>
      <c r="C91" s="20" t="s">
        <v>305</v>
      </c>
      <c r="D91" s="25"/>
      <c r="E91" s="25"/>
      <c r="F91" s="25"/>
      <c r="G91" s="25"/>
      <c r="H91" s="25"/>
      <c r="I91" s="23">
        <v>1000000</v>
      </c>
      <c r="J91" s="23">
        <v>1000000</v>
      </c>
      <c r="K91" s="23">
        <v>1000000</v>
      </c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</row>
    <row r="92" ht="18.75" customHeight="1" spans="1:23">
      <c r="A92" s="30" t="s">
        <v>303</v>
      </c>
      <c r="B92" s="30" t="s">
        <v>362</v>
      </c>
      <c r="C92" s="30" t="s">
        <v>305</v>
      </c>
      <c r="D92" s="30" t="s">
        <v>70</v>
      </c>
      <c r="E92" s="30" t="s">
        <v>146</v>
      </c>
      <c r="F92" s="30" t="s">
        <v>147</v>
      </c>
      <c r="G92" s="30" t="s">
        <v>234</v>
      </c>
      <c r="H92" s="30" t="s">
        <v>235</v>
      </c>
      <c r="I92" s="23">
        <v>1000000</v>
      </c>
      <c r="J92" s="23">
        <v>1000000</v>
      </c>
      <c r="K92" s="23">
        <v>1000000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</row>
    <row r="93" ht="18.75" customHeight="1" spans="1:23">
      <c r="A93" s="132" t="s">
        <v>55</v>
      </c>
      <c r="B93" s="132"/>
      <c r="C93" s="132"/>
      <c r="D93" s="132"/>
      <c r="E93" s="132"/>
      <c r="F93" s="132"/>
      <c r="G93" s="132"/>
      <c r="H93" s="132"/>
      <c r="I93" s="23">
        <v>35870100</v>
      </c>
      <c r="J93" s="23">
        <v>34095100</v>
      </c>
      <c r="K93" s="23">
        <v>34095100</v>
      </c>
      <c r="L93" s="23"/>
      <c r="M93" s="23"/>
      <c r="N93" s="23"/>
      <c r="O93" s="23"/>
      <c r="P93" s="23"/>
      <c r="Q93" s="23"/>
      <c r="R93" s="23">
        <v>1775000</v>
      </c>
      <c r="S93" s="23"/>
      <c r="T93" s="23"/>
      <c r="U93" s="23">
        <v>395000</v>
      </c>
      <c r="V93" s="23"/>
      <c r="W93" s="23">
        <v>1380000</v>
      </c>
    </row>
  </sheetData>
  <mergeCells count="28">
    <mergeCell ref="A2:W2"/>
    <mergeCell ref="A3:H3"/>
    <mergeCell ref="J4:M4"/>
    <mergeCell ref="N4:P4"/>
    <mergeCell ref="R4:W4"/>
    <mergeCell ref="A93:H9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80"/>
  <sheetViews>
    <sheetView showZeros="0" topLeftCell="A55" workbookViewId="0">
      <selection activeCell="C71" sqref="$A71:$XFD76"/>
    </sheetView>
  </sheetViews>
  <sheetFormatPr defaultColWidth="9.14285714285714" defaultRowHeight="12" customHeight="1"/>
  <cols>
    <col min="1" max="1" width="54.0095238095238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363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68"/>
      <c r="G2" s="5"/>
      <c r="H2" s="68"/>
      <c r="I2" s="68"/>
      <c r="J2" s="5"/>
    </row>
    <row r="3" ht="18.75" customHeight="1" spans="1:8">
      <c r="A3" s="50" t="str">
        <f>"单位名称："&amp;"耿马傣族佤族自治县公安局"</f>
        <v>单位名称：耿马傣族佤族自治县公安局</v>
      </c>
      <c r="B3" s="51"/>
      <c r="C3" s="51"/>
      <c r="D3" s="51"/>
      <c r="E3" s="51"/>
      <c r="F3" s="52"/>
      <c r="G3" s="51"/>
      <c r="H3" s="52"/>
    </row>
    <row r="4" ht="18.75" customHeight="1" spans="1:10">
      <c r="A4" s="42" t="s">
        <v>364</v>
      </c>
      <c r="B4" s="42" t="s">
        <v>365</v>
      </c>
      <c r="C4" s="42" t="s">
        <v>366</v>
      </c>
      <c r="D4" s="42" t="s">
        <v>367</v>
      </c>
      <c r="E4" s="42" t="s">
        <v>368</v>
      </c>
      <c r="F4" s="53" t="s">
        <v>369</v>
      </c>
      <c r="G4" s="42" t="s">
        <v>370</v>
      </c>
      <c r="H4" s="53" t="s">
        <v>371</v>
      </c>
      <c r="I4" s="53" t="s">
        <v>372</v>
      </c>
      <c r="J4" s="42" t="s">
        <v>373</v>
      </c>
    </row>
    <row r="5" ht="18.75" customHeight="1" spans="1:10">
      <c r="A5" s="121">
        <v>1</v>
      </c>
      <c r="B5" s="121">
        <v>2</v>
      </c>
      <c r="C5" s="121">
        <v>3</v>
      </c>
      <c r="D5" s="121">
        <v>4</v>
      </c>
      <c r="E5" s="121">
        <v>5</v>
      </c>
      <c r="F5" s="121">
        <v>6</v>
      </c>
      <c r="G5" s="121">
        <v>7</v>
      </c>
      <c r="H5" s="121">
        <v>8</v>
      </c>
      <c r="I5" s="121">
        <v>9</v>
      </c>
      <c r="J5" s="121">
        <v>10</v>
      </c>
    </row>
    <row r="6" ht="18.75" customHeight="1" spans="1:10">
      <c r="A6" s="122" t="s">
        <v>70</v>
      </c>
      <c r="B6" s="45"/>
      <c r="C6" s="45"/>
      <c r="D6" s="45"/>
      <c r="E6" s="47"/>
      <c r="F6" s="123"/>
      <c r="G6" s="47"/>
      <c r="H6" s="123"/>
      <c r="I6" s="123"/>
      <c r="J6" s="47"/>
    </row>
    <row r="7" ht="18.75" customHeight="1" spans="1:10">
      <c r="A7" s="124" t="s">
        <v>70</v>
      </c>
      <c r="B7" s="125"/>
      <c r="C7" s="125"/>
      <c r="D7" s="125"/>
      <c r="E7" s="122"/>
      <c r="F7" s="125"/>
      <c r="G7" s="122"/>
      <c r="H7" s="125"/>
      <c r="I7" s="125"/>
      <c r="J7" s="122"/>
    </row>
    <row r="8" ht="18.75" customHeight="1" spans="1:10">
      <c r="A8" s="122" t="str">
        <f>"    "&amp;"耿马县看守所伙房功能改造提升项目经费"</f>
        <v>    耿马县看守所伙房功能改造提升项目经费</v>
      </c>
      <c r="B8" s="125" t="s">
        <v>374</v>
      </c>
      <c r="C8" s="125" t="s">
        <v>375</v>
      </c>
      <c r="D8" s="125" t="s">
        <v>376</v>
      </c>
      <c r="E8" s="122" t="s">
        <v>377</v>
      </c>
      <c r="F8" s="125" t="s">
        <v>378</v>
      </c>
      <c r="G8" s="122" t="s">
        <v>133</v>
      </c>
      <c r="H8" s="125" t="s">
        <v>379</v>
      </c>
      <c r="I8" s="125" t="s">
        <v>380</v>
      </c>
      <c r="J8" s="122" t="s">
        <v>381</v>
      </c>
    </row>
    <row r="9" ht="18.75" customHeight="1" spans="1:10">
      <c r="A9" s="122" t="str">
        <f t="shared" ref="A8:A14" si="0">"    "&amp;"耿马县看守所在押人员伙房功能改造提升项目经费"</f>
        <v>    耿马县看守所在押人员伙房功能改造提升项目经费</v>
      </c>
      <c r="B9" s="125" t="s">
        <v>382</v>
      </c>
      <c r="C9" s="125" t="s">
        <v>375</v>
      </c>
      <c r="D9" s="125" t="s">
        <v>376</v>
      </c>
      <c r="E9" s="122" t="s">
        <v>383</v>
      </c>
      <c r="F9" s="125" t="s">
        <v>378</v>
      </c>
      <c r="G9" s="122" t="s">
        <v>384</v>
      </c>
      <c r="H9" s="125" t="s">
        <v>385</v>
      </c>
      <c r="I9" s="125" t="s">
        <v>380</v>
      </c>
      <c r="J9" s="122" t="s">
        <v>386</v>
      </c>
    </row>
    <row r="10" ht="18.75" customHeight="1" spans="1:10">
      <c r="A10" s="122" t="str">
        <f t="shared" si="0"/>
        <v>    耿马县看守所在押人员伙房功能改造提升项目经费</v>
      </c>
      <c r="B10" s="125" t="s">
        <v>382</v>
      </c>
      <c r="C10" s="125" t="s">
        <v>375</v>
      </c>
      <c r="D10" s="125" t="s">
        <v>387</v>
      </c>
      <c r="E10" s="122" t="s">
        <v>388</v>
      </c>
      <c r="F10" s="125" t="s">
        <v>378</v>
      </c>
      <c r="G10" s="122" t="s">
        <v>389</v>
      </c>
      <c r="H10" s="125" t="s">
        <v>389</v>
      </c>
      <c r="I10" s="125" t="s">
        <v>380</v>
      </c>
      <c r="J10" s="122" t="s">
        <v>390</v>
      </c>
    </row>
    <row r="11" ht="18.75" customHeight="1" spans="1:10">
      <c r="A11" s="122" t="str">
        <f t="shared" si="0"/>
        <v>    耿马县看守所在押人员伙房功能改造提升项目经费</v>
      </c>
      <c r="B11" s="125" t="s">
        <v>382</v>
      </c>
      <c r="C11" s="125" t="s">
        <v>375</v>
      </c>
      <c r="D11" s="125" t="s">
        <v>391</v>
      </c>
      <c r="E11" s="122" t="s">
        <v>392</v>
      </c>
      <c r="F11" s="125" t="s">
        <v>378</v>
      </c>
      <c r="G11" s="122" t="s">
        <v>393</v>
      </c>
      <c r="H11" s="125" t="s">
        <v>385</v>
      </c>
      <c r="I11" s="125" t="s">
        <v>380</v>
      </c>
      <c r="J11" s="122" t="s">
        <v>394</v>
      </c>
    </row>
    <row r="12" ht="18.75" customHeight="1" spans="1:10">
      <c r="A12" s="122" t="str">
        <f t="shared" si="0"/>
        <v>    耿马县看守所在押人员伙房功能改造提升项目经费</v>
      </c>
      <c r="B12" s="125" t="s">
        <v>382</v>
      </c>
      <c r="C12" s="125" t="s">
        <v>375</v>
      </c>
      <c r="D12" s="125" t="s">
        <v>395</v>
      </c>
      <c r="E12" s="122" t="s">
        <v>396</v>
      </c>
      <c r="F12" s="125" t="s">
        <v>397</v>
      </c>
      <c r="G12" s="122" t="s">
        <v>398</v>
      </c>
      <c r="H12" s="125" t="s">
        <v>399</v>
      </c>
      <c r="I12" s="125" t="s">
        <v>380</v>
      </c>
      <c r="J12" s="122" t="s">
        <v>400</v>
      </c>
    </row>
    <row r="13" ht="18.75" customHeight="1" spans="1:10">
      <c r="A13" s="122" t="str">
        <f t="shared" si="0"/>
        <v>    耿马县看守所在押人员伙房功能改造提升项目经费</v>
      </c>
      <c r="B13" s="125" t="s">
        <v>382</v>
      </c>
      <c r="C13" s="125" t="s">
        <v>401</v>
      </c>
      <c r="D13" s="125" t="s">
        <v>402</v>
      </c>
      <c r="E13" s="122" t="s">
        <v>403</v>
      </c>
      <c r="F13" s="125" t="s">
        <v>378</v>
      </c>
      <c r="G13" s="122" t="s">
        <v>404</v>
      </c>
      <c r="H13" s="125" t="s">
        <v>385</v>
      </c>
      <c r="I13" s="125" t="s">
        <v>405</v>
      </c>
      <c r="J13" s="122" t="s">
        <v>406</v>
      </c>
    </row>
    <row r="14" ht="18.75" customHeight="1" spans="1:10">
      <c r="A14" s="122" t="str">
        <f t="shared" si="0"/>
        <v>    耿马县看守所在押人员伙房功能改造提升项目经费</v>
      </c>
      <c r="B14" s="125" t="s">
        <v>382</v>
      </c>
      <c r="C14" s="125" t="s">
        <v>407</v>
      </c>
      <c r="D14" s="125" t="s">
        <v>408</v>
      </c>
      <c r="E14" s="122" t="s">
        <v>409</v>
      </c>
      <c r="F14" s="125" t="s">
        <v>410</v>
      </c>
      <c r="G14" s="122" t="s">
        <v>411</v>
      </c>
      <c r="H14" s="125" t="s">
        <v>385</v>
      </c>
      <c r="I14" s="125" t="s">
        <v>380</v>
      </c>
      <c r="J14" s="122" t="s">
        <v>412</v>
      </c>
    </row>
    <row r="15" ht="18.75" customHeight="1" spans="1:10">
      <c r="A15" s="122" t="str">
        <f t="shared" ref="A15:A19" si="1">"    "&amp;"2025年春节慰问经费"</f>
        <v>    2025年春节慰问经费</v>
      </c>
      <c r="B15" s="125" t="s">
        <v>413</v>
      </c>
      <c r="C15" s="125" t="s">
        <v>375</v>
      </c>
      <c r="D15" s="125" t="s">
        <v>376</v>
      </c>
      <c r="E15" s="122" t="s">
        <v>414</v>
      </c>
      <c r="F15" s="125" t="s">
        <v>378</v>
      </c>
      <c r="G15" s="122" t="s">
        <v>415</v>
      </c>
      <c r="H15" s="125" t="s">
        <v>416</v>
      </c>
      <c r="I15" s="125" t="s">
        <v>380</v>
      </c>
      <c r="J15" s="122" t="s">
        <v>417</v>
      </c>
    </row>
    <row r="16" ht="18.75" customHeight="1" spans="1:10">
      <c r="A16" s="122" t="str">
        <f t="shared" si="1"/>
        <v>    2025年春节慰问经费</v>
      </c>
      <c r="B16" s="125" t="s">
        <v>413</v>
      </c>
      <c r="C16" s="125" t="s">
        <v>375</v>
      </c>
      <c r="D16" s="125" t="s">
        <v>387</v>
      </c>
      <c r="E16" s="122" t="s">
        <v>418</v>
      </c>
      <c r="F16" s="125" t="s">
        <v>378</v>
      </c>
      <c r="G16" s="122" t="s">
        <v>419</v>
      </c>
      <c r="H16" s="125" t="s">
        <v>385</v>
      </c>
      <c r="I16" s="125" t="s">
        <v>380</v>
      </c>
      <c r="J16" s="122" t="s">
        <v>420</v>
      </c>
    </row>
    <row r="17" ht="18.75" customHeight="1" spans="1:10">
      <c r="A17" s="122" t="str">
        <f t="shared" si="1"/>
        <v>    2025年春节慰问经费</v>
      </c>
      <c r="B17" s="125" t="s">
        <v>413</v>
      </c>
      <c r="C17" s="125" t="s">
        <v>375</v>
      </c>
      <c r="D17" s="125" t="s">
        <v>395</v>
      </c>
      <c r="E17" s="122" t="s">
        <v>396</v>
      </c>
      <c r="F17" s="125" t="s">
        <v>397</v>
      </c>
      <c r="G17" s="122" t="s">
        <v>421</v>
      </c>
      <c r="H17" s="125" t="s">
        <v>422</v>
      </c>
      <c r="I17" s="125" t="s">
        <v>380</v>
      </c>
      <c r="J17" s="122" t="s">
        <v>423</v>
      </c>
    </row>
    <row r="18" ht="18.75" customHeight="1" spans="1:10">
      <c r="A18" s="122" t="str">
        <f t="shared" si="1"/>
        <v>    2025年春节慰问经费</v>
      </c>
      <c r="B18" s="125" t="s">
        <v>413</v>
      </c>
      <c r="C18" s="125" t="s">
        <v>401</v>
      </c>
      <c r="D18" s="125" t="s">
        <v>424</v>
      </c>
      <c r="E18" s="122" t="s">
        <v>425</v>
      </c>
      <c r="F18" s="125" t="s">
        <v>378</v>
      </c>
      <c r="G18" s="122" t="s">
        <v>426</v>
      </c>
      <c r="H18" s="125" t="s">
        <v>385</v>
      </c>
      <c r="I18" s="125" t="s">
        <v>405</v>
      </c>
      <c r="J18" s="122" t="s">
        <v>427</v>
      </c>
    </row>
    <row r="19" ht="18.75" customHeight="1" spans="1:10">
      <c r="A19" s="122" t="str">
        <f t="shared" si="1"/>
        <v>    2025年春节慰问经费</v>
      </c>
      <c r="B19" s="125" t="s">
        <v>413</v>
      </c>
      <c r="C19" s="125" t="s">
        <v>407</v>
      </c>
      <c r="D19" s="125" t="s">
        <v>408</v>
      </c>
      <c r="E19" s="122" t="s">
        <v>428</v>
      </c>
      <c r="F19" s="125" t="s">
        <v>410</v>
      </c>
      <c r="G19" s="122" t="s">
        <v>411</v>
      </c>
      <c r="H19" s="125" t="s">
        <v>385</v>
      </c>
      <c r="I19" s="125" t="s">
        <v>380</v>
      </c>
      <c r="J19" s="122" t="s">
        <v>429</v>
      </c>
    </row>
    <row r="20" ht="18.75" customHeight="1" spans="1:10">
      <c r="A20" s="122" t="str">
        <f t="shared" ref="A20:A24" si="2">"    "&amp;"实物公章刻制及发放成本补助经费"</f>
        <v>    实物公章刻制及发放成本补助经费</v>
      </c>
      <c r="B20" s="125" t="s">
        <v>430</v>
      </c>
      <c r="C20" s="125" t="s">
        <v>375</v>
      </c>
      <c r="D20" s="125" t="s">
        <v>376</v>
      </c>
      <c r="E20" s="122" t="s">
        <v>431</v>
      </c>
      <c r="F20" s="125" t="s">
        <v>410</v>
      </c>
      <c r="G20" s="122" t="s">
        <v>432</v>
      </c>
      <c r="H20" s="125" t="s">
        <v>433</v>
      </c>
      <c r="I20" s="125" t="s">
        <v>380</v>
      </c>
      <c r="J20" s="122" t="s">
        <v>434</v>
      </c>
    </row>
    <row r="21" ht="18.75" customHeight="1" spans="1:10">
      <c r="A21" s="122" t="str">
        <f t="shared" si="2"/>
        <v>    实物公章刻制及发放成本补助经费</v>
      </c>
      <c r="B21" s="125" t="s">
        <v>430</v>
      </c>
      <c r="C21" s="125" t="s">
        <v>375</v>
      </c>
      <c r="D21" s="125" t="s">
        <v>387</v>
      </c>
      <c r="E21" s="122" t="s">
        <v>435</v>
      </c>
      <c r="F21" s="125" t="s">
        <v>378</v>
      </c>
      <c r="G21" s="122" t="s">
        <v>419</v>
      </c>
      <c r="H21" s="125" t="s">
        <v>385</v>
      </c>
      <c r="I21" s="125" t="s">
        <v>380</v>
      </c>
      <c r="J21" s="122" t="s">
        <v>436</v>
      </c>
    </row>
    <row r="22" ht="18.75" customHeight="1" spans="1:10">
      <c r="A22" s="122" t="str">
        <f t="shared" si="2"/>
        <v>    实物公章刻制及发放成本补助经费</v>
      </c>
      <c r="B22" s="125" t="s">
        <v>430</v>
      </c>
      <c r="C22" s="125" t="s">
        <v>375</v>
      </c>
      <c r="D22" s="125" t="s">
        <v>395</v>
      </c>
      <c r="E22" s="122" t="s">
        <v>396</v>
      </c>
      <c r="F22" s="125" t="s">
        <v>410</v>
      </c>
      <c r="G22" s="122" t="s">
        <v>437</v>
      </c>
      <c r="H22" s="125" t="s">
        <v>399</v>
      </c>
      <c r="I22" s="125" t="s">
        <v>380</v>
      </c>
      <c r="J22" s="122" t="s">
        <v>438</v>
      </c>
    </row>
    <row r="23" ht="18.75" customHeight="1" spans="1:10">
      <c r="A23" s="122" t="str">
        <f t="shared" si="2"/>
        <v>    实物公章刻制及发放成本补助经费</v>
      </c>
      <c r="B23" s="125" t="s">
        <v>430</v>
      </c>
      <c r="C23" s="125" t="s">
        <v>401</v>
      </c>
      <c r="D23" s="125" t="s">
        <v>424</v>
      </c>
      <c r="E23" s="122" t="s">
        <v>439</v>
      </c>
      <c r="F23" s="125" t="s">
        <v>378</v>
      </c>
      <c r="G23" s="122" t="s">
        <v>440</v>
      </c>
      <c r="H23" s="125" t="s">
        <v>385</v>
      </c>
      <c r="I23" s="125" t="s">
        <v>405</v>
      </c>
      <c r="J23" s="122" t="s">
        <v>441</v>
      </c>
    </row>
    <row r="24" ht="18.75" customHeight="1" spans="1:10">
      <c r="A24" s="122" t="str">
        <f t="shared" si="2"/>
        <v>    实物公章刻制及发放成本补助经费</v>
      </c>
      <c r="B24" s="125" t="s">
        <v>430</v>
      </c>
      <c r="C24" s="125" t="s">
        <v>407</v>
      </c>
      <c r="D24" s="125" t="s">
        <v>408</v>
      </c>
      <c r="E24" s="122" t="s">
        <v>442</v>
      </c>
      <c r="F24" s="125" t="s">
        <v>410</v>
      </c>
      <c r="G24" s="122" t="s">
        <v>411</v>
      </c>
      <c r="H24" s="125" t="s">
        <v>385</v>
      </c>
      <c r="I24" s="125" t="s">
        <v>380</v>
      </c>
      <c r="J24" s="122" t="s">
        <v>443</v>
      </c>
    </row>
    <row r="25" ht="18.75" customHeight="1" spans="1:10">
      <c r="A25" s="122" t="str">
        <f>"    "&amp;"城区派出所业务用房搬迁改造经费"</f>
        <v>    城区派出所业务用房搬迁改造经费</v>
      </c>
      <c r="B25" s="125" t="s">
        <v>444</v>
      </c>
      <c r="C25" s="125" t="s">
        <v>375</v>
      </c>
      <c r="D25" s="125" t="s">
        <v>376</v>
      </c>
      <c r="E25" s="122" t="s">
        <v>445</v>
      </c>
      <c r="F25" s="125" t="s">
        <v>378</v>
      </c>
      <c r="G25" s="122" t="s">
        <v>446</v>
      </c>
      <c r="H25" s="125" t="s">
        <v>379</v>
      </c>
      <c r="I25" s="125" t="s">
        <v>380</v>
      </c>
      <c r="J25" s="122" t="s">
        <v>447</v>
      </c>
    </row>
    <row r="26" ht="18.75" customHeight="1" spans="1:10">
      <c r="A26" s="122" t="str">
        <f t="shared" ref="A25:A29" si="3">"    "&amp;"城区派出所枪械库、食堂、值班宿舍等搬迁改造经费"</f>
        <v>    城区派出所枪械库、食堂、值班宿舍等搬迁改造经费</v>
      </c>
      <c r="B26" s="125" t="s">
        <v>448</v>
      </c>
      <c r="C26" s="125" t="s">
        <v>375</v>
      </c>
      <c r="D26" s="125" t="s">
        <v>387</v>
      </c>
      <c r="E26" s="122" t="s">
        <v>449</v>
      </c>
      <c r="F26" s="125" t="s">
        <v>378</v>
      </c>
      <c r="G26" s="122" t="s">
        <v>419</v>
      </c>
      <c r="H26" s="125" t="s">
        <v>385</v>
      </c>
      <c r="I26" s="125" t="s">
        <v>380</v>
      </c>
      <c r="J26" s="122" t="s">
        <v>450</v>
      </c>
    </row>
    <row r="27" ht="18.75" customHeight="1" spans="1:10">
      <c r="A27" s="122" t="str">
        <f t="shared" si="3"/>
        <v>    城区派出所枪械库、食堂、值班宿舍等搬迁改造经费</v>
      </c>
      <c r="B27" s="125" t="s">
        <v>448</v>
      </c>
      <c r="C27" s="125" t="s">
        <v>375</v>
      </c>
      <c r="D27" s="125" t="s">
        <v>395</v>
      </c>
      <c r="E27" s="122" t="s">
        <v>396</v>
      </c>
      <c r="F27" s="125" t="s">
        <v>397</v>
      </c>
      <c r="G27" s="122" t="s">
        <v>451</v>
      </c>
      <c r="H27" s="125" t="s">
        <v>399</v>
      </c>
      <c r="I27" s="125" t="s">
        <v>380</v>
      </c>
      <c r="J27" s="122" t="s">
        <v>452</v>
      </c>
    </row>
    <row r="28" ht="18.75" customHeight="1" spans="1:10">
      <c r="A28" s="122" t="str">
        <f t="shared" si="3"/>
        <v>    城区派出所枪械库、食堂、值班宿舍等搬迁改造经费</v>
      </c>
      <c r="B28" s="125" t="s">
        <v>448</v>
      </c>
      <c r="C28" s="125" t="s">
        <v>401</v>
      </c>
      <c r="D28" s="125" t="s">
        <v>402</v>
      </c>
      <c r="E28" s="122" t="s">
        <v>453</v>
      </c>
      <c r="F28" s="125" t="s">
        <v>378</v>
      </c>
      <c r="G28" s="122" t="s">
        <v>454</v>
      </c>
      <c r="H28" s="125" t="s">
        <v>385</v>
      </c>
      <c r="I28" s="125" t="s">
        <v>405</v>
      </c>
      <c r="J28" s="122" t="s">
        <v>455</v>
      </c>
    </row>
    <row r="29" ht="18.75" customHeight="1" spans="1:10">
      <c r="A29" s="122" t="str">
        <f t="shared" si="3"/>
        <v>    城区派出所枪械库、食堂、值班宿舍等搬迁改造经费</v>
      </c>
      <c r="B29" s="125" t="s">
        <v>448</v>
      </c>
      <c r="C29" s="125" t="s">
        <v>407</v>
      </c>
      <c r="D29" s="125" t="s">
        <v>408</v>
      </c>
      <c r="E29" s="122" t="s">
        <v>456</v>
      </c>
      <c r="F29" s="125" t="s">
        <v>410</v>
      </c>
      <c r="G29" s="122" t="s">
        <v>411</v>
      </c>
      <c r="H29" s="125" t="s">
        <v>385</v>
      </c>
      <c r="I29" s="125" t="s">
        <v>380</v>
      </c>
      <c r="J29" s="122" t="s">
        <v>457</v>
      </c>
    </row>
    <row r="30" ht="18.75" customHeight="1" spans="1:10">
      <c r="A30" s="122" t="str">
        <f t="shared" ref="A30:A34" si="4">"    "&amp;"烟草工作协调经费"</f>
        <v>    烟草工作协调经费</v>
      </c>
      <c r="B30" s="125" t="s">
        <v>458</v>
      </c>
      <c r="C30" s="125" t="s">
        <v>375</v>
      </c>
      <c r="D30" s="125" t="s">
        <v>376</v>
      </c>
      <c r="E30" s="122" t="s">
        <v>459</v>
      </c>
      <c r="F30" s="125" t="s">
        <v>378</v>
      </c>
      <c r="G30" s="122" t="s">
        <v>132</v>
      </c>
      <c r="H30" s="125" t="s">
        <v>379</v>
      </c>
      <c r="I30" s="125" t="s">
        <v>380</v>
      </c>
      <c r="J30" s="122" t="s">
        <v>460</v>
      </c>
    </row>
    <row r="31" ht="18.75" customHeight="1" spans="1:10">
      <c r="A31" s="122" t="str">
        <f t="shared" si="4"/>
        <v>    烟草工作协调经费</v>
      </c>
      <c r="B31" s="125" t="s">
        <v>458</v>
      </c>
      <c r="C31" s="125" t="s">
        <v>375</v>
      </c>
      <c r="D31" s="125" t="s">
        <v>391</v>
      </c>
      <c r="E31" s="122" t="s">
        <v>461</v>
      </c>
      <c r="F31" s="125" t="s">
        <v>378</v>
      </c>
      <c r="G31" s="122" t="s">
        <v>462</v>
      </c>
      <c r="H31" s="125" t="s">
        <v>385</v>
      </c>
      <c r="I31" s="125" t="s">
        <v>405</v>
      </c>
      <c r="J31" s="122" t="s">
        <v>463</v>
      </c>
    </row>
    <row r="32" ht="18.75" customHeight="1" spans="1:10">
      <c r="A32" s="122" t="str">
        <f t="shared" si="4"/>
        <v>    烟草工作协调经费</v>
      </c>
      <c r="B32" s="125" t="s">
        <v>458</v>
      </c>
      <c r="C32" s="125" t="s">
        <v>375</v>
      </c>
      <c r="D32" s="125" t="s">
        <v>376</v>
      </c>
      <c r="E32" s="122" t="s">
        <v>396</v>
      </c>
      <c r="F32" s="125" t="s">
        <v>397</v>
      </c>
      <c r="G32" s="122" t="s">
        <v>464</v>
      </c>
      <c r="H32" s="125" t="s">
        <v>399</v>
      </c>
      <c r="I32" s="125" t="s">
        <v>380</v>
      </c>
      <c r="J32" s="122" t="s">
        <v>465</v>
      </c>
    </row>
    <row r="33" ht="18.75" customHeight="1" spans="1:10">
      <c r="A33" s="122" t="str">
        <f t="shared" si="4"/>
        <v>    烟草工作协调经费</v>
      </c>
      <c r="B33" s="125" t="s">
        <v>458</v>
      </c>
      <c r="C33" s="125" t="s">
        <v>401</v>
      </c>
      <c r="D33" s="125" t="s">
        <v>402</v>
      </c>
      <c r="E33" s="122" t="s">
        <v>466</v>
      </c>
      <c r="F33" s="125" t="s">
        <v>378</v>
      </c>
      <c r="G33" s="122" t="s">
        <v>467</v>
      </c>
      <c r="H33" s="125" t="s">
        <v>385</v>
      </c>
      <c r="I33" s="125" t="s">
        <v>405</v>
      </c>
      <c r="J33" s="122" t="s">
        <v>468</v>
      </c>
    </row>
    <row r="34" ht="18.75" customHeight="1" spans="1:10">
      <c r="A34" s="122" t="str">
        <f t="shared" si="4"/>
        <v>    烟草工作协调经费</v>
      </c>
      <c r="B34" s="125" t="s">
        <v>458</v>
      </c>
      <c r="C34" s="125" t="s">
        <v>407</v>
      </c>
      <c r="D34" s="125" t="s">
        <v>408</v>
      </c>
      <c r="E34" s="122" t="s">
        <v>469</v>
      </c>
      <c r="F34" s="125" t="s">
        <v>410</v>
      </c>
      <c r="G34" s="122" t="s">
        <v>411</v>
      </c>
      <c r="H34" s="125" t="s">
        <v>385</v>
      </c>
      <c r="I34" s="125" t="s">
        <v>380</v>
      </c>
      <c r="J34" s="122" t="s">
        <v>470</v>
      </c>
    </row>
    <row r="35" ht="18.75" customHeight="1" spans="1:10">
      <c r="A35" s="122" t="str">
        <f>"    "&amp;"案件协助办案经费"</f>
        <v>    案件协助办案经费</v>
      </c>
      <c r="B35" s="125" t="s">
        <v>471</v>
      </c>
      <c r="C35" s="125" t="s">
        <v>375</v>
      </c>
      <c r="D35" s="125" t="s">
        <v>376</v>
      </c>
      <c r="E35" s="122" t="s">
        <v>472</v>
      </c>
      <c r="F35" s="125" t="s">
        <v>410</v>
      </c>
      <c r="G35" s="122" t="s">
        <v>134</v>
      </c>
      <c r="H35" s="125" t="s">
        <v>473</v>
      </c>
      <c r="I35" s="125" t="s">
        <v>380</v>
      </c>
      <c r="J35" s="122" t="s">
        <v>474</v>
      </c>
    </row>
    <row r="36" ht="18.75" customHeight="1" spans="1:10">
      <c r="A36" s="122" t="str">
        <f t="shared" ref="A35:A39" si="5">"    "&amp;"涉税案件协助办案经费"</f>
        <v>    涉税案件协助办案经费</v>
      </c>
      <c r="B36" s="125" t="s">
        <v>475</v>
      </c>
      <c r="C36" s="125" t="s">
        <v>375</v>
      </c>
      <c r="D36" s="125" t="s">
        <v>387</v>
      </c>
      <c r="E36" s="122" t="s">
        <v>476</v>
      </c>
      <c r="F36" s="125" t="s">
        <v>410</v>
      </c>
      <c r="G36" s="122" t="s">
        <v>477</v>
      </c>
      <c r="H36" s="125" t="s">
        <v>385</v>
      </c>
      <c r="I36" s="125" t="s">
        <v>380</v>
      </c>
      <c r="J36" s="122" t="s">
        <v>478</v>
      </c>
    </row>
    <row r="37" ht="18.75" customHeight="1" spans="1:10">
      <c r="A37" s="122" t="str">
        <f t="shared" si="5"/>
        <v>    涉税案件协助办案经费</v>
      </c>
      <c r="B37" s="125" t="s">
        <v>475</v>
      </c>
      <c r="C37" s="125" t="s">
        <v>375</v>
      </c>
      <c r="D37" s="125" t="s">
        <v>395</v>
      </c>
      <c r="E37" s="122" t="s">
        <v>479</v>
      </c>
      <c r="F37" s="125" t="s">
        <v>397</v>
      </c>
      <c r="G37" s="122" t="s">
        <v>480</v>
      </c>
      <c r="H37" s="125" t="s">
        <v>399</v>
      </c>
      <c r="I37" s="125" t="s">
        <v>380</v>
      </c>
      <c r="J37" s="122" t="s">
        <v>481</v>
      </c>
    </row>
    <row r="38" ht="18.75" customHeight="1" spans="1:10">
      <c r="A38" s="122" t="str">
        <f t="shared" si="5"/>
        <v>    涉税案件协助办案经费</v>
      </c>
      <c r="B38" s="125" t="s">
        <v>475</v>
      </c>
      <c r="C38" s="125" t="s">
        <v>401</v>
      </c>
      <c r="D38" s="125" t="s">
        <v>402</v>
      </c>
      <c r="E38" s="122" t="s">
        <v>482</v>
      </c>
      <c r="F38" s="125" t="s">
        <v>378</v>
      </c>
      <c r="G38" s="122" t="s">
        <v>483</v>
      </c>
      <c r="H38" s="125" t="s">
        <v>385</v>
      </c>
      <c r="I38" s="125" t="s">
        <v>405</v>
      </c>
      <c r="J38" s="122" t="s">
        <v>484</v>
      </c>
    </row>
    <row r="39" ht="18.75" customHeight="1" spans="1:10">
      <c r="A39" s="122" t="str">
        <f t="shared" si="5"/>
        <v>    涉税案件协助办案经费</v>
      </c>
      <c r="B39" s="125" t="s">
        <v>475</v>
      </c>
      <c r="C39" s="125" t="s">
        <v>407</v>
      </c>
      <c r="D39" s="125" t="s">
        <v>408</v>
      </c>
      <c r="E39" s="122" t="s">
        <v>485</v>
      </c>
      <c r="F39" s="125" t="s">
        <v>410</v>
      </c>
      <c r="G39" s="122" t="s">
        <v>411</v>
      </c>
      <c r="H39" s="125" t="s">
        <v>385</v>
      </c>
      <c r="I39" s="125" t="s">
        <v>380</v>
      </c>
      <c r="J39" s="122" t="s">
        <v>486</v>
      </c>
    </row>
    <row r="40" ht="18.75" customHeight="1" spans="1:10">
      <c r="A40" s="122" t="str">
        <f t="shared" ref="A40:A44" si="6">"    "&amp;"市公安局案件补助经费"</f>
        <v>    市公安局案件补助经费</v>
      </c>
      <c r="B40" s="125" t="s">
        <v>487</v>
      </c>
      <c r="C40" s="125" t="s">
        <v>375</v>
      </c>
      <c r="D40" s="125" t="s">
        <v>376</v>
      </c>
      <c r="E40" s="122" t="s">
        <v>488</v>
      </c>
      <c r="F40" s="125" t="s">
        <v>410</v>
      </c>
      <c r="G40" s="122" t="s">
        <v>133</v>
      </c>
      <c r="H40" s="125" t="s">
        <v>473</v>
      </c>
      <c r="I40" s="125" t="s">
        <v>380</v>
      </c>
      <c r="J40" s="122" t="s">
        <v>489</v>
      </c>
    </row>
    <row r="41" ht="18.75" customHeight="1" spans="1:10">
      <c r="A41" s="122" t="str">
        <f t="shared" si="6"/>
        <v>    市公安局案件补助经费</v>
      </c>
      <c r="B41" s="125" t="s">
        <v>487</v>
      </c>
      <c r="C41" s="125" t="s">
        <v>375</v>
      </c>
      <c r="D41" s="125" t="s">
        <v>387</v>
      </c>
      <c r="E41" s="122" t="s">
        <v>476</v>
      </c>
      <c r="F41" s="125" t="s">
        <v>410</v>
      </c>
      <c r="G41" s="122" t="s">
        <v>490</v>
      </c>
      <c r="H41" s="125" t="s">
        <v>385</v>
      </c>
      <c r="I41" s="125" t="s">
        <v>380</v>
      </c>
      <c r="J41" s="122" t="s">
        <v>478</v>
      </c>
    </row>
    <row r="42" ht="18.75" customHeight="1" spans="1:10">
      <c r="A42" s="122" t="str">
        <f t="shared" si="6"/>
        <v>    市公安局案件补助经费</v>
      </c>
      <c r="B42" s="125" t="s">
        <v>487</v>
      </c>
      <c r="C42" s="125" t="s">
        <v>375</v>
      </c>
      <c r="D42" s="125" t="s">
        <v>395</v>
      </c>
      <c r="E42" s="122" t="s">
        <v>479</v>
      </c>
      <c r="F42" s="125" t="s">
        <v>397</v>
      </c>
      <c r="G42" s="122" t="s">
        <v>491</v>
      </c>
      <c r="H42" s="125" t="s">
        <v>399</v>
      </c>
      <c r="I42" s="125" t="s">
        <v>380</v>
      </c>
      <c r="J42" s="122" t="s">
        <v>492</v>
      </c>
    </row>
    <row r="43" ht="18.75" customHeight="1" spans="1:10">
      <c r="A43" s="122" t="str">
        <f t="shared" si="6"/>
        <v>    市公安局案件补助经费</v>
      </c>
      <c r="B43" s="125" t="s">
        <v>487</v>
      </c>
      <c r="C43" s="125" t="s">
        <v>401</v>
      </c>
      <c r="D43" s="125" t="s">
        <v>424</v>
      </c>
      <c r="E43" s="122" t="s">
        <v>482</v>
      </c>
      <c r="F43" s="125" t="s">
        <v>378</v>
      </c>
      <c r="G43" s="122" t="s">
        <v>483</v>
      </c>
      <c r="H43" s="125" t="s">
        <v>385</v>
      </c>
      <c r="I43" s="125" t="s">
        <v>405</v>
      </c>
      <c r="J43" s="122" t="s">
        <v>493</v>
      </c>
    </row>
    <row r="44" ht="18.75" customHeight="1" spans="1:10">
      <c r="A44" s="122" t="str">
        <f t="shared" si="6"/>
        <v>    市公安局案件补助经费</v>
      </c>
      <c r="B44" s="125" t="s">
        <v>487</v>
      </c>
      <c r="C44" s="125" t="s">
        <v>407</v>
      </c>
      <c r="D44" s="125" t="s">
        <v>408</v>
      </c>
      <c r="E44" s="122" t="s">
        <v>494</v>
      </c>
      <c r="F44" s="125" t="s">
        <v>410</v>
      </c>
      <c r="G44" s="122" t="s">
        <v>411</v>
      </c>
      <c r="H44" s="125" t="s">
        <v>385</v>
      </c>
      <c r="I44" s="125" t="s">
        <v>380</v>
      </c>
      <c r="J44" s="122" t="s">
        <v>495</v>
      </c>
    </row>
    <row r="45" ht="18.75" customHeight="1" spans="1:10">
      <c r="A45" s="122" t="str">
        <f t="shared" ref="A45:A48" si="7">"    "&amp;"孟定派出所党员活动室、综合指挥室、清廉文化园功能改造提升项目资金"</f>
        <v>    孟定派出所党员活动室、综合指挥室、清廉文化园功能改造提升项目资金</v>
      </c>
      <c r="B45" s="125" t="s">
        <v>496</v>
      </c>
      <c r="C45" s="125" t="s">
        <v>375</v>
      </c>
      <c r="D45" s="125" t="s">
        <v>376</v>
      </c>
      <c r="E45" s="122" t="s">
        <v>497</v>
      </c>
      <c r="F45" s="125" t="s">
        <v>378</v>
      </c>
      <c r="G45" s="122" t="s">
        <v>134</v>
      </c>
      <c r="H45" s="125" t="s">
        <v>379</v>
      </c>
      <c r="I45" s="125" t="s">
        <v>380</v>
      </c>
      <c r="J45" s="122" t="s">
        <v>498</v>
      </c>
    </row>
    <row r="46" ht="18.75" customHeight="1" spans="1:10">
      <c r="A46" s="122" t="str">
        <f t="shared" si="7"/>
        <v>    孟定派出所党员活动室、综合指挥室、清廉文化园功能改造提升项目资金</v>
      </c>
      <c r="B46" s="125" t="s">
        <v>496</v>
      </c>
      <c r="C46" s="125" t="s">
        <v>375</v>
      </c>
      <c r="D46" s="125" t="s">
        <v>387</v>
      </c>
      <c r="E46" s="122" t="s">
        <v>499</v>
      </c>
      <c r="F46" s="125" t="s">
        <v>378</v>
      </c>
      <c r="G46" s="122" t="s">
        <v>419</v>
      </c>
      <c r="H46" s="125" t="s">
        <v>385</v>
      </c>
      <c r="I46" s="125" t="s">
        <v>380</v>
      </c>
      <c r="J46" s="122" t="s">
        <v>500</v>
      </c>
    </row>
    <row r="47" ht="18.75" customHeight="1" spans="1:10">
      <c r="A47" s="122" t="str">
        <f t="shared" si="7"/>
        <v>    孟定派出所党员活动室、综合指挥室、清廉文化园功能改造提升项目资金</v>
      </c>
      <c r="B47" s="125" t="s">
        <v>496</v>
      </c>
      <c r="C47" s="125" t="s">
        <v>401</v>
      </c>
      <c r="D47" s="125" t="s">
        <v>402</v>
      </c>
      <c r="E47" s="122" t="s">
        <v>501</v>
      </c>
      <c r="F47" s="125" t="s">
        <v>378</v>
      </c>
      <c r="G47" s="122" t="s">
        <v>502</v>
      </c>
      <c r="H47" s="125" t="s">
        <v>385</v>
      </c>
      <c r="I47" s="125" t="s">
        <v>380</v>
      </c>
      <c r="J47" s="122" t="s">
        <v>503</v>
      </c>
    </row>
    <row r="48" ht="18.75" customHeight="1" spans="1:10">
      <c r="A48" s="122" t="str">
        <f t="shared" si="7"/>
        <v>    孟定派出所党员活动室、综合指挥室、清廉文化园功能改造提升项目资金</v>
      </c>
      <c r="B48" s="125" t="s">
        <v>496</v>
      </c>
      <c r="C48" s="125" t="s">
        <v>407</v>
      </c>
      <c r="D48" s="125" t="s">
        <v>408</v>
      </c>
      <c r="E48" s="122" t="s">
        <v>494</v>
      </c>
      <c r="F48" s="125" t="s">
        <v>410</v>
      </c>
      <c r="G48" s="122" t="s">
        <v>411</v>
      </c>
      <c r="H48" s="125" t="s">
        <v>385</v>
      </c>
      <c r="I48" s="125" t="s">
        <v>380</v>
      </c>
      <c r="J48" s="122" t="s">
        <v>495</v>
      </c>
    </row>
    <row r="49" ht="18.75" customHeight="1" spans="1:10">
      <c r="A49" s="122" t="str">
        <f t="shared" ref="A49:A53" si="8">"    "&amp;"耿马自治县公安局烟草辅警工资待遇经费"</f>
        <v>    耿马自治县公安局烟草辅警工资待遇经费</v>
      </c>
      <c r="B49" s="125" t="s">
        <v>504</v>
      </c>
      <c r="C49" s="125" t="s">
        <v>375</v>
      </c>
      <c r="D49" s="125" t="s">
        <v>376</v>
      </c>
      <c r="E49" s="122" t="s">
        <v>505</v>
      </c>
      <c r="F49" s="125" t="s">
        <v>378</v>
      </c>
      <c r="G49" s="122" t="s">
        <v>506</v>
      </c>
      <c r="H49" s="125" t="s">
        <v>416</v>
      </c>
      <c r="I49" s="125" t="s">
        <v>380</v>
      </c>
      <c r="J49" s="122" t="s">
        <v>507</v>
      </c>
    </row>
    <row r="50" ht="18.75" customHeight="1" spans="1:10">
      <c r="A50" s="122" t="str">
        <f t="shared" si="8"/>
        <v>    耿马自治县公安局烟草辅警工资待遇经费</v>
      </c>
      <c r="B50" s="125" t="s">
        <v>504</v>
      </c>
      <c r="C50" s="125" t="s">
        <v>375</v>
      </c>
      <c r="D50" s="125" t="s">
        <v>387</v>
      </c>
      <c r="E50" s="122" t="s">
        <v>508</v>
      </c>
      <c r="F50" s="125" t="s">
        <v>378</v>
      </c>
      <c r="G50" s="122" t="s">
        <v>419</v>
      </c>
      <c r="H50" s="125" t="s">
        <v>385</v>
      </c>
      <c r="I50" s="125" t="s">
        <v>380</v>
      </c>
      <c r="J50" s="122" t="s">
        <v>509</v>
      </c>
    </row>
    <row r="51" ht="18.75" customHeight="1" spans="1:10">
      <c r="A51" s="122" t="str">
        <f t="shared" si="8"/>
        <v>    耿马自治县公安局烟草辅警工资待遇经费</v>
      </c>
      <c r="B51" s="125" t="s">
        <v>504</v>
      </c>
      <c r="C51" s="125" t="s">
        <v>375</v>
      </c>
      <c r="D51" s="125" t="s">
        <v>395</v>
      </c>
      <c r="E51" s="122" t="s">
        <v>396</v>
      </c>
      <c r="F51" s="125" t="s">
        <v>397</v>
      </c>
      <c r="G51" s="122" t="s">
        <v>510</v>
      </c>
      <c r="H51" s="125" t="s">
        <v>399</v>
      </c>
      <c r="I51" s="125" t="s">
        <v>380</v>
      </c>
      <c r="J51" s="122" t="s">
        <v>511</v>
      </c>
    </row>
    <row r="52" ht="18.75" customHeight="1" spans="1:10">
      <c r="A52" s="122" t="str">
        <f t="shared" si="8"/>
        <v>    耿马自治县公安局烟草辅警工资待遇经费</v>
      </c>
      <c r="B52" s="125" t="s">
        <v>504</v>
      </c>
      <c r="C52" s="125" t="s">
        <v>401</v>
      </c>
      <c r="D52" s="125" t="s">
        <v>402</v>
      </c>
      <c r="E52" s="122" t="s">
        <v>512</v>
      </c>
      <c r="F52" s="125" t="s">
        <v>378</v>
      </c>
      <c r="G52" s="122" t="s">
        <v>483</v>
      </c>
      <c r="H52" s="125" t="s">
        <v>385</v>
      </c>
      <c r="I52" s="125" t="s">
        <v>405</v>
      </c>
      <c r="J52" s="122" t="s">
        <v>513</v>
      </c>
    </row>
    <row r="53" ht="18.75" customHeight="1" spans="1:10">
      <c r="A53" s="122" t="str">
        <f t="shared" si="8"/>
        <v>    耿马自治县公安局烟草辅警工资待遇经费</v>
      </c>
      <c r="B53" s="125" t="s">
        <v>504</v>
      </c>
      <c r="C53" s="125" t="s">
        <v>407</v>
      </c>
      <c r="D53" s="125" t="s">
        <v>408</v>
      </c>
      <c r="E53" s="122" t="s">
        <v>514</v>
      </c>
      <c r="F53" s="125" t="s">
        <v>410</v>
      </c>
      <c r="G53" s="122" t="s">
        <v>411</v>
      </c>
      <c r="H53" s="125" t="s">
        <v>385</v>
      </c>
      <c r="I53" s="125" t="s">
        <v>380</v>
      </c>
      <c r="J53" s="122" t="s">
        <v>515</v>
      </c>
    </row>
    <row r="54" ht="18.75" customHeight="1" spans="1:10">
      <c r="A54" s="122" t="str">
        <f t="shared" ref="A54:A57" si="9">"    "&amp;"孟定派出所社区警务队用房功能改造提升项目资金"</f>
        <v>    孟定派出所社区警务队用房功能改造提升项目资金</v>
      </c>
      <c r="B54" s="125" t="s">
        <v>516</v>
      </c>
      <c r="C54" s="125" t="s">
        <v>375</v>
      </c>
      <c r="D54" s="125" t="s">
        <v>376</v>
      </c>
      <c r="E54" s="122" t="s">
        <v>517</v>
      </c>
      <c r="F54" s="125" t="s">
        <v>378</v>
      </c>
      <c r="G54" s="122" t="s">
        <v>135</v>
      </c>
      <c r="H54" s="125" t="s">
        <v>518</v>
      </c>
      <c r="I54" s="125" t="s">
        <v>380</v>
      </c>
      <c r="J54" s="122" t="s">
        <v>519</v>
      </c>
    </row>
    <row r="55" ht="18.75" customHeight="1" spans="1:10">
      <c r="A55" s="122" t="str">
        <f t="shared" si="9"/>
        <v>    孟定派出所社区警务队用房功能改造提升项目资金</v>
      </c>
      <c r="B55" s="125" t="s">
        <v>516</v>
      </c>
      <c r="C55" s="125" t="s">
        <v>375</v>
      </c>
      <c r="D55" s="125" t="s">
        <v>387</v>
      </c>
      <c r="E55" s="122" t="s">
        <v>520</v>
      </c>
      <c r="F55" s="125" t="s">
        <v>378</v>
      </c>
      <c r="G55" s="122" t="s">
        <v>419</v>
      </c>
      <c r="H55" s="125" t="s">
        <v>385</v>
      </c>
      <c r="I55" s="125" t="s">
        <v>380</v>
      </c>
      <c r="J55" s="122" t="s">
        <v>521</v>
      </c>
    </row>
    <row r="56" ht="18.75" customHeight="1" spans="1:10">
      <c r="A56" s="122" t="str">
        <f t="shared" si="9"/>
        <v>    孟定派出所社区警务队用房功能改造提升项目资金</v>
      </c>
      <c r="B56" s="125" t="s">
        <v>516</v>
      </c>
      <c r="C56" s="125" t="s">
        <v>401</v>
      </c>
      <c r="D56" s="125" t="s">
        <v>402</v>
      </c>
      <c r="E56" s="122" t="s">
        <v>522</v>
      </c>
      <c r="F56" s="125" t="s">
        <v>378</v>
      </c>
      <c r="G56" s="122" t="s">
        <v>523</v>
      </c>
      <c r="H56" s="125" t="s">
        <v>385</v>
      </c>
      <c r="I56" s="125" t="s">
        <v>405</v>
      </c>
      <c r="J56" s="122" t="s">
        <v>524</v>
      </c>
    </row>
    <row r="57" ht="18.75" customHeight="1" spans="1:10">
      <c r="A57" s="122" t="str">
        <f t="shared" si="9"/>
        <v>    孟定派出所社区警务队用房功能改造提升项目资金</v>
      </c>
      <c r="B57" s="125" t="s">
        <v>516</v>
      </c>
      <c r="C57" s="125" t="s">
        <v>407</v>
      </c>
      <c r="D57" s="125" t="s">
        <v>408</v>
      </c>
      <c r="E57" s="122" t="s">
        <v>494</v>
      </c>
      <c r="F57" s="125" t="s">
        <v>410</v>
      </c>
      <c r="G57" s="122" t="s">
        <v>411</v>
      </c>
      <c r="H57" s="125" t="s">
        <v>385</v>
      </c>
      <c r="I57" s="125" t="s">
        <v>380</v>
      </c>
      <c r="J57" s="122" t="s">
        <v>525</v>
      </c>
    </row>
    <row r="58" ht="18.75" customHeight="1" spans="1:10">
      <c r="A58" s="122" t="str">
        <f t="shared" ref="A58:A65" si="10">"    "&amp;"耿马县公安局辅警人员工资补助经费"</f>
        <v>    耿马县公安局辅警人员工资补助经费</v>
      </c>
      <c r="B58" s="125" t="s">
        <v>526</v>
      </c>
      <c r="C58" s="125" t="s">
        <v>375</v>
      </c>
      <c r="D58" s="125" t="s">
        <v>376</v>
      </c>
      <c r="E58" s="122" t="s">
        <v>527</v>
      </c>
      <c r="F58" s="125" t="s">
        <v>397</v>
      </c>
      <c r="G58" s="122" t="s">
        <v>528</v>
      </c>
      <c r="H58" s="125" t="s">
        <v>416</v>
      </c>
      <c r="I58" s="125" t="s">
        <v>380</v>
      </c>
      <c r="J58" s="122" t="s">
        <v>529</v>
      </c>
    </row>
    <row r="59" ht="18.75" customHeight="1" spans="1:10">
      <c r="A59" s="122" t="str">
        <f t="shared" si="10"/>
        <v>    耿马县公安局辅警人员工资补助经费</v>
      </c>
      <c r="B59" s="125" t="s">
        <v>526</v>
      </c>
      <c r="C59" s="125" t="s">
        <v>375</v>
      </c>
      <c r="D59" s="125" t="s">
        <v>376</v>
      </c>
      <c r="E59" s="122" t="s">
        <v>530</v>
      </c>
      <c r="F59" s="125" t="s">
        <v>410</v>
      </c>
      <c r="G59" s="122" t="s">
        <v>432</v>
      </c>
      <c r="H59" s="125" t="s">
        <v>473</v>
      </c>
      <c r="I59" s="125" t="s">
        <v>380</v>
      </c>
      <c r="J59" s="122" t="s">
        <v>531</v>
      </c>
    </row>
    <row r="60" ht="18.75" customHeight="1" spans="1:10">
      <c r="A60" s="122" t="str">
        <f t="shared" si="10"/>
        <v>    耿马县公安局辅警人员工资补助经费</v>
      </c>
      <c r="B60" s="125" t="s">
        <v>526</v>
      </c>
      <c r="C60" s="125" t="s">
        <v>375</v>
      </c>
      <c r="D60" s="125" t="s">
        <v>387</v>
      </c>
      <c r="E60" s="122" t="s">
        <v>532</v>
      </c>
      <c r="F60" s="125" t="s">
        <v>378</v>
      </c>
      <c r="G60" s="122" t="s">
        <v>419</v>
      </c>
      <c r="H60" s="125" t="s">
        <v>385</v>
      </c>
      <c r="I60" s="125" t="s">
        <v>380</v>
      </c>
      <c r="J60" s="122" t="s">
        <v>533</v>
      </c>
    </row>
    <row r="61" ht="18.75" customHeight="1" spans="1:10">
      <c r="A61" s="122" t="str">
        <f t="shared" si="10"/>
        <v>    耿马县公安局辅警人员工资补助经费</v>
      </c>
      <c r="B61" s="125" t="s">
        <v>526</v>
      </c>
      <c r="C61" s="125" t="s">
        <v>375</v>
      </c>
      <c r="D61" s="125" t="s">
        <v>391</v>
      </c>
      <c r="E61" s="122" t="s">
        <v>534</v>
      </c>
      <c r="F61" s="125" t="s">
        <v>378</v>
      </c>
      <c r="G61" s="122" t="s">
        <v>535</v>
      </c>
      <c r="H61" s="125" t="s">
        <v>385</v>
      </c>
      <c r="I61" s="125" t="s">
        <v>380</v>
      </c>
      <c r="J61" s="122" t="s">
        <v>536</v>
      </c>
    </row>
    <row r="62" ht="18.75" customHeight="1" spans="1:10">
      <c r="A62" s="122" t="str">
        <f t="shared" si="10"/>
        <v>    耿马县公安局辅警人员工资补助经费</v>
      </c>
      <c r="B62" s="125" t="s">
        <v>526</v>
      </c>
      <c r="C62" s="125" t="s">
        <v>375</v>
      </c>
      <c r="D62" s="125" t="s">
        <v>395</v>
      </c>
      <c r="E62" s="122" t="s">
        <v>396</v>
      </c>
      <c r="F62" s="125" t="s">
        <v>397</v>
      </c>
      <c r="G62" s="122" t="s">
        <v>537</v>
      </c>
      <c r="H62" s="125" t="s">
        <v>399</v>
      </c>
      <c r="I62" s="125" t="s">
        <v>380</v>
      </c>
      <c r="J62" s="122" t="s">
        <v>538</v>
      </c>
    </row>
    <row r="63" ht="18.75" customHeight="1" spans="1:10">
      <c r="A63" s="122" t="str">
        <f t="shared" si="10"/>
        <v>    耿马县公安局辅警人员工资补助经费</v>
      </c>
      <c r="B63" s="125" t="s">
        <v>526</v>
      </c>
      <c r="C63" s="125" t="s">
        <v>401</v>
      </c>
      <c r="D63" s="125" t="s">
        <v>424</v>
      </c>
      <c r="E63" s="122" t="s">
        <v>539</v>
      </c>
      <c r="F63" s="125" t="s">
        <v>378</v>
      </c>
      <c r="G63" s="122" t="s">
        <v>483</v>
      </c>
      <c r="H63" s="125" t="s">
        <v>385</v>
      </c>
      <c r="I63" s="125" t="s">
        <v>405</v>
      </c>
      <c r="J63" s="122" t="s">
        <v>540</v>
      </c>
    </row>
    <row r="64" ht="18.75" customHeight="1" spans="1:10">
      <c r="A64" s="122" t="str">
        <f t="shared" si="10"/>
        <v>    耿马县公安局辅警人员工资补助经费</v>
      </c>
      <c r="B64" s="125" t="s">
        <v>526</v>
      </c>
      <c r="C64" s="125" t="s">
        <v>401</v>
      </c>
      <c r="D64" s="125" t="s">
        <v>402</v>
      </c>
      <c r="E64" s="122" t="s">
        <v>541</v>
      </c>
      <c r="F64" s="125" t="s">
        <v>378</v>
      </c>
      <c r="G64" s="122" t="s">
        <v>542</v>
      </c>
      <c r="H64" s="125" t="s">
        <v>385</v>
      </c>
      <c r="I64" s="125" t="s">
        <v>405</v>
      </c>
      <c r="J64" s="122" t="s">
        <v>543</v>
      </c>
    </row>
    <row r="65" ht="18.75" customHeight="1" spans="1:10">
      <c r="A65" s="122" t="str">
        <f t="shared" si="10"/>
        <v>    耿马县公安局辅警人员工资补助经费</v>
      </c>
      <c r="B65" s="125" t="s">
        <v>526</v>
      </c>
      <c r="C65" s="125" t="s">
        <v>407</v>
      </c>
      <c r="D65" s="125" t="s">
        <v>408</v>
      </c>
      <c r="E65" s="122" t="s">
        <v>494</v>
      </c>
      <c r="F65" s="125" t="s">
        <v>410</v>
      </c>
      <c r="G65" s="122" t="s">
        <v>544</v>
      </c>
      <c r="H65" s="125" t="s">
        <v>385</v>
      </c>
      <c r="I65" s="125" t="s">
        <v>380</v>
      </c>
      <c r="J65" s="122" t="s">
        <v>545</v>
      </c>
    </row>
    <row r="66" ht="18.75" customHeight="1" spans="1:10">
      <c r="A66" s="122" t="str">
        <f t="shared" ref="A66:A70" si="11">"    "&amp;"党员教育实训基地建设经费"</f>
        <v>    党员教育实训基地建设经费</v>
      </c>
      <c r="B66" s="125" t="s">
        <v>546</v>
      </c>
      <c r="C66" s="125" t="s">
        <v>375</v>
      </c>
      <c r="D66" s="125" t="s">
        <v>376</v>
      </c>
      <c r="E66" s="122" t="s">
        <v>547</v>
      </c>
      <c r="F66" s="125" t="s">
        <v>378</v>
      </c>
      <c r="G66" s="122" t="s">
        <v>132</v>
      </c>
      <c r="H66" s="125" t="s">
        <v>379</v>
      </c>
      <c r="I66" s="125" t="s">
        <v>380</v>
      </c>
      <c r="J66" s="122" t="s">
        <v>548</v>
      </c>
    </row>
    <row r="67" ht="18.75" customHeight="1" spans="1:10">
      <c r="A67" s="122" t="str">
        <f t="shared" si="11"/>
        <v>    党员教育实训基地建设经费</v>
      </c>
      <c r="B67" s="125" t="s">
        <v>546</v>
      </c>
      <c r="C67" s="125" t="s">
        <v>375</v>
      </c>
      <c r="D67" s="125" t="s">
        <v>376</v>
      </c>
      <c r="E67" s="122" t="s">
        <v>549</v>
      </c>
      <c r="F67" s="125" t="s">
        <v>378</v>
      </c>
      <c r="G67" s="122" t="s">
        <v>132</v>
      </c>
      <c r="H67" s="125" t="s">
        <v>379</v>
      </c>
      <c r="I67" s="125" t="s">
        <v>380</v>
      </c>
      <c r="J67" s="122" t="s">
        <v>550</v>
      </c>
    </row>
    <row r="68" ht="18.75" customHeight="1" spans="1:10">
      <c r="A68" s="122" t="str">
        <f t="shared" si="11"/>
        <v>    党员教育实训基地建设经费</v>
      </c>
      <c r="B68" s="125" t="s">
        <v>546</v>
      </c>
      <c r="C68" s="125" t="s">
        <v>375</v>
      </c>
      <c r="D68" s="125" t="s">
        <v>395</v>
      </c>
      <c r="E68" s="122" t="s">
        <v>396</v>
      </c>
      <c r="F68" s="125" t="s">
        <v>397</v>
      </c>
      <c r="G68" s="122" t="s">
        <v>551</v>
      </c>
      <c r="H68" s="125" t="s">
        <v>422</v>
      </c>
      <c r="I68" s="125" t="s">
        <v>380</v>
      </c>
      <c r="J68" s="122" t="s">
        <v>552</v>
      </c>
    </row>
    <row r="69" ht="18.75" customHeight="1" spans="1:10">
      <c r="A69" s="122" t="str">
        <f t="shared" si="11"/>
        <v>    党员教育实训基地建设经费</v>
      </c>
      <c r="B69" s="125" t="s">
        <v>546</v>
      </c>
      <c r="C69" s="125" t="s">
        <v>401</v>
      </c>
      <c r="D69" s="125" t="s">
        <v>424</v>
      </c>
      <c r="E69" s="122" t="s">
        <v>553</v>
      </c>
      <c r="F69" s="125" t="s">
        <v>378</v>
      </c>
      <c r="G69" s="122" t="s">
        <v>554</v>
      </c>
      <c r="H69" s="125"/>
      <c r="I69" s="125" t="s">
        <v>405</v>
      </c>
      <c r="J69" s="122" t="s">
        <v>555</v>
      </c>
    </row>
    <row r="70" ht="18.75" customHeight="1" spans="1:10">
      <c r="A70" s="122" t="str">
        <f t="shared" si="11"/>
        <v>    党员教育实训基地建设经费</v>
      </c>
      <c r="B70" s="125" t="s">
        <v>546</v>
      </c>
      <c r="C70" s="125" t="s">
        <v>407</v>
      </c>
      <c r="D70" s="125" t="s">
        <v>408</v>
      </c>
      <c r="E70" s="122" t="s">
        <v>556</v>
      </c>
      <c r="F70" s="125" t="s">
        <v>410</v>
      </c>
      <c r="G70" s="122" t="s">
        <v>411</v>
      </c>
      <c r="H70" s="125" t="s">
        <v>385</v>
      </c>
      <c r="I70" s="125" t="s">
        <v>380</v>
      </c>
      <c r="J70" s="122" t="s">
        <v>557</v>
      </c>
    </row>
    <row r="71" ht="18.75" customHeight="1" spans="1:10">
      <c r="A71" s="122" t="str">
        <f t="shared" ref="A71:A75" si="12">"    "&amp;"耿马县平安城市视频监控系统网络租用、运行维护经费"</f>
        <v>    耿马县平安城市视频监控系统网络租用、运行维护经费</v>
      </c>
      <c r="B71" s="125" t="s">
        <v>558</v>
      </c>
      <c r="C71" s="125" t="s">
        <v>375</v>
      </c>
      <c r="D71" s="125" t="s">
        <v>376</v>
      </c>
      <c r="E71" s="122" t="s">
        <v>559</v>
      </c>
      <c r="F71" s="125" t="s">
        <v>378</v>
      </c>
      <c r="G71" s="122" t="s">
        <v>132</v>
      </c>
      <c r="H71" s="125" t="s">
        <v>379</v>
      </c>
      <c r="I71" s="125" t="s">
        <v>380</v>
      </c>
      <c r="J71" s="122" t="s">
        <v>560</v>
      </c>
    </row>
    <row r="72" ht="18.75" customHeight="1" spans="1:10">
      <c r="A72" s="122" t="str">
        <f t="shared" si="12"/>
        <v>    耿马县平安城市视频监控系统网络租用、运行维护经费</v>
      </c>
      <c r="B72" s="125" t="s">
        <v>558</v>
      </c>
      <c r="C72" s="125" t="s">
        <v>375</v>
      </c>
      <c r="D72" s="125" t="s">
        <v>387</v>
      </c>
      <c r="E72" s="122" t="s">
        <v>561</v>
      </c>
      <c r="F72" s="125" t="s">
        <v>410</v>
      </c>
      <c r="G72" s="122" t="s">
        <v>562</v>
      </c>
      <c r="H72" s="125" t="s">
        <v>385</v>
      </c>
      <c r="I72" s="125" t="s">
        <v>380</v>
      </c>
      <c r="J72" s="122" t="s">
        <v>563</v>
      </c>
    </row>
    <row r="73" ht="18.75" customHeight="1" spans="1:10">
      <c r="A73" s="122" t="str">
        <f t="shared" si="12"/>
        <v>    耿马县平安城市视频监控系统网络租用、运行维护经费</v>
      </c>
      <c r="B73" s="125" t="s">
        <v>558</v>
      </c>
      <c r="C73" s="125" t="s">
        <v>375</v>
      </c>
      <c r="D73" s="125" t="s">
        <v>395</v>
      </c>
      <c r="E73" s="122" t="s">
        <v>396</v>
      </c>
      <c r="F73" s="125" t="s">
        <v>397</v>
      </c>
      <c r="G73" s="122" t="s">
        <v>564</v>
      </c>
      <c r="H73" s="125" t="s">
        <v>399</v>
      </c>
      <c r="I73" s="125" t="s">
        <v>380</v>
      </c>
      <c r="J73" s="122" t="s">
        <v>565</v>
      </c>
    </row>
    <row r="74" ht="18.75" customHeight="1" spans="1:10">
      <c r="A74" s="122" t="str">
        <f t="shared" si="12"/>
        <v>    耿马县平安城市视频监控系统网络租用、运行维护经费</v>
      </c>
      <c r="B74" s="125" t="s">
        <v>558</v>
      </c>
      <c r="C74" s="125" t="s">
        <v>401</v>
      </c>
      <c r="D74" s="125" t="s">
        <v>402</v>
      </c>
      <c r="E74" s="122" t="s">
        <v>566</v>
      </c>
      <c r="F74" s="125" t="s">
        <v>378</v>
      </c>
      <c r="G74" s="122" t="s">
        <v>454</v>
      </c>
      <c r="H74" s="125" t="s">
        <v>385</v>
      </c>
      <c r="I74" s="125" t="s">
        <v>380</v>
      </c>
      <c r="J74" s="122" t="s">
        <v>567</v>
      </c>
    </row>
    <row r="75" ht="18.75" customHeight="1" spans="1:10">
      <c r="A75" s="122" t="str">
        <f t="shared" si="12"/>
        <v>    耿马县平安城市视频监控系统网络租用、运行维护经费</v>
      </c>
      <c r="B75" s="125" t="s">
        <v>558</v>
      </c>
      <c r="C75" s="125" t="s">
        <v>407</v>
      </c>
      <c r="D75" s="125" t="s">
        <v>408</v>
      </c>
      <c r="E75" s="122" t="s">
        <v>568</v>
      </c>
      <c r="F75" s="125" t="s">
        <v>410</v>
      </c>
      <c r="G75" s="122" t="s">
        <v>411</v>
      </c>
      <c r="H75" s="125" t="s">
        <v>385</v>
      </c>
      <c r="I75" s="125" t="s">
        <v>380</v>
      </c>
      <c r="J75" s="122" t="s">
        <v>569</v>
      </c>
    </row>
    <row r="76" ht="18.75" customHeight="1" spans="1:10">
      <c r="A76" s="122" t="str">
        <f t="shared" ref="A76:A80" si="13">"    "&amp;"“十三五”大兴、芒洪、贺派所业务用房建设项目县级配套补助资金"</f>
        <v>    “十三五”大兴、芒洪、贺派所业务用房建设项目县级配套补助资金</v>
      </c>
      <c r="B76" s="125" t="s">
        <v>570</v>
      </c>
      <c r="C76" s="125" t="s">
        <v>375</v>
      </c>
      <c r="D76" s="125" t="s">
        <v>376</v>
      </c>
      <c r="E76" s="122" t="s">
        <v>571</v>
      </c>
      <c r="F76" s="125" t="s">
        <v>378</v>
      </c>
      <c r="G76" s="122" t="s">
        <v>133</v>
      </c>
      <c r="H76" s="125" t="s">
        <v>379</v>
      </c>
      <c r="I76" s="125" t="s">
        <v>380</v>
      </c>
      <c r="J76" s="122" t="s">
        <v>572</v>
      </c>
    </row>
    <row r="77" ht="18.75" customHeight="1" spans="1:10">
      <c r="A77" s="122" t="str">
        <f t="shared" si="13"/>
        <v>    “十三五”大兴、芒洪、贺派所业务用房建设项目县级配套补助资金</v>
      </c>
      <c r="B77" s="125" t="s">
        <v>570</v>
      </c>
      <c r="C77" s="125" t="s">
        <v>375</v>
      </c>
      <c r="D77" s="125" t="s">
        <v>387</v>
      </c>
      <c r="E77" s="122" t="s">
        <v>573</v>
      </c>
      <c r="F77" s="125" t="s">
        <v>378</v>
      </c>
      <c r="G77" s="122" t="s">
        <v>419</v>
      </c>
      <c r="H77" s="125" t="s">
        <v>385</v>
      </c>
      <c r="I77" s="125" t="s">
        <v>380</v>
      </c>
      <c r="J77" s="122" t="s">
        <v>574</v>
      </c>
    </row>
    <row r="78" ht="18.75" customHeight="1" spans="1:10">
      <c r="A78" s="122" t="str">
        <f t="shared" si="13"/>
        <v>    “十三五”大兴、芒洪、贺派所业务用房建设项目县级配套补助资金</v>
      </c>
      <c r="B78" s="125" t="s">
        <v>570</v>
      </c>
      <c r="C78" s="125" t="s">
        <v>375</v>
      </c>
      <c r="D78" s="125" t="s">
        <v>395</v>
      </c>
      <c r="E78" s="122" t="s">
        <v>396</v>
      </c>
      <c r="F78" s="125" t="s">
        <v>378</v>
      </c>
      <c r="G78" s="122" t="s">
        <v>575</v>
      </c>
      <c r="H78" s="125" t="s">
        <v>422</v>
      </c>
      <c r="I78" s="125" t="s">
        <v>380</v>
      </c>
      <c r="J78" s="122" t="s">
        <v>576</v>
      </c>
    </row>
    <row r="79" ht="18.75" customHeight="1" spans="1:10">
      <c r="A79" s="122" t="str">
        <f t="shared" si="13"/>
        <v>    “十三五”大兴、芒洪、贺派所业务用房建设项目县级配套补助资金</v>
      </c>
      <c r="B79" s="125" t="s">
        <v>570</v>
      </c>
      <c r="C79" s="125" t="s">
        <v>401</v>
      </c>
      <c r="D79" s="125" t="s">
        <v>424</v>
      </c>
      <c r="E79" s="122" t="s">
        <v>577</v>
      </c>
      <c r="F79" s="125" t="s">
        <v>378</v>
      </c>
      <c r="G79" s="122" t="s">
        <v>578</v>
      </c>
      <c r="H79" s="125" t="s">
        <v>385</v>
      </c>
      <c r="I79" s="125" t="s">
        <v>405</v>
      </c>
      <c r="J79" s="122" t="s">
        <v>579</v>
      </c>
    </row>
    <row r="80" ht="18.75" customHeight="1" spans="1:10">
      <c r="A80" s="122" t="str">
        <f t="shared" si="13"/>
        <v>    “十三五”大兴、芒洪、贺派所业务用房建设项目县级配套补助资金</v>
      </c>
      <c r="B80" s="125" t="s">
        <v>570</v>
      </c>
      <c r="C80" s="125" t="s">
        <v>407</v>
      </c>
      <c r="D80" s="125" t="s">
        <v>408</v>
      </c>
      <c r="E80" s="122" t="s">
        <v>580</v>
      </c>
      <c r="F80" s="125" t="s">
        <v>410</v>
      </c>
      <c r="G80" s="122" t="s">
        <v>411</v>
      </c>
      <c r="H80" s="125" t="s">
        <v>385</v>
      </c>
      <c r="I80" s="125" t="s">
        <v>380</v>
      </c>
      <c r="J80" s="122" t="s">
        <v>581</v>
      </c>
    </row>
  </sheetData>
  <mergeCells count="30">
    <mergeCell ref="A2:J2"/>
    <mergeCell ref="A3:H3"/>
    <mergeCell ref="A8:A14"/>
    <mergeCell ref="A15:A19"/>
    <mergeCell ref="A20:A24"/>
    <mergeCell ref="A25:A29"/>
    <mergeCell ref="A30:A34"/>
    <mergeCell ref="A35:A39"/>
    <mergeCell ref="A40:A44"/>
    <mergeCell ref="A45:A48"/>
    <mergeCell ref="A49:A53"/>
    <mergeCell ref="A54:A57"/>
    <mergeCell ref="A58:A65"/>
    <mergeCell ref="A66:A70"/>
    <mergeCell ref="A71:A75"/>
    <mergeCell ref="A76:A80"/>
    <mergeCell ref="B8:B14"/>
    <mergeCell ref="B15:B19"/>
    <mergeCell ref="B20:B24"/>
    <mergeCell ref="B25:B29"/>
    <mergeCell ref="B30:B34"/>
    <mergeCell ref="B35:B39"/>
    <mergeCell ref="B40:B44"/>
    <mergeCell ref="B45:B48"/>
    <mergeCell ref="B49:B53"/>
    <mergeCell ref="B54:B57"/>
    <mergeCell ref="B58:B65"/>
    <mergeCell ref="B66:B70"/>
    <mergeCell ref="B71:B75"/>
    <mergeCell ref="B76:B80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9"/>
  <sheetViews>
    <sheetView showZeros="0" workbookViewId="0">
      <selection activeCell="K15" sqref="K15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53.5714285714286" customWidth="1"/>
    <col min="4" max="6" width="28.5714285714286" customWidth="1"/>
  </cols>
  <sheetData>
    <row r="1" ht="15.75" customHeight="1" spans="1:6">
      <c r="A1" s="101">
        <v>1</v>
      </c>
      <c r="B1" s="102">
        <v>0</v>
      </c>
      <c r="C1" s="101">
        <v>1</v>
      </c>
      <c r="D1" s="103"/>
      <c r="E1" s="103"/>
      <c r="F1" s="34" t="s">
        <v>582</v>
      </c>
    </row>
    <row r="2" ht="36.75" customHeight="1" spans="1:6">
      <c r="A2" s="104" t="str">
        <f>"2025"&amp;"年部门政府性基金预算支出预算表"</f>
        <v>2025年部门政府性基金预算支出预算表</v>
      </c>
      <c r="B2" s="105" t="s">
        <v>583</v>
      </c>
      <c r="C2" s="106"/>
      <c r="D2" s="107"/>
      <c r="E2" s="107"/>
      <c r="F2" s="107"/>
    </row>
    <row r="3" ht="18.75" customHeight="1" spans="1:6">
      <c r="A3" s="6" t="str">
        <f>"单位名称："&amp;"耿马傣族佤族自治县公安局"</f>
        <v>单位名称：耿马傣族佤族自治县公安局</v>
      </c>
      <c r="B3" s="6" t="s">
        <v>584</v>
      </c>
      <c r="C3" s="101"/>
      <c r="D3" s="103"/>
      <c r="E3" s="103"/>
      <c r="F3" s="34" t="s">
        <v>1</v>
      </c>
    </row>
    <row r="4" ht="18.75" customHeight="1" spans="1:6">
      <c r="A4" s="108" t="s">
        <v>181</v>
      </c>
      <c r="B4" s="109" t="s">
        <v>72</v>
      </c>
      <c r="C4" s="110" t="s">
        <v>73</v>
      </c>
      <c r="D4" s="12" t="s">
        <v>585</v>
      </c>
      <c r="E4" s="12"/>
      <c r="F4" s="13"/>
    </row>
    <row r="5" ht="18.75" customHeight="1" spans="1:6">
      <c r="A5" s="111"/>
      <c r="B5" s="112"/>
      <c r="C5" s="113"/>
      <c r="D5" s="93" t="s">
        <v>55</v>
      </c>
      <c r="E5" s="93" t="s">
        <v>74</v>
      </c>
      <c r="F5" s="93" t="s">
        <v>75</v>
      </c>
    </row>
    <row r="6" ht="18.75" customHeight="1" spans="1:6">
      <c r="A6" s="114">
        <v>1</v>
      </c>
      <c r="B6" s="115" t="s">
        <v>133</v>
      </c>
      <c r="C6" s="116">
        <v>3</v>
      </c>
      <c r="D6" s="117">
        <v>4</v>
      </c>
      <c r="E6" s="117">
        <v>5</v>
      </c>
      <c r="F6" s="117">
        <v>6</v>
      </c>
    </row>
    <row r="7" ht="18.75" customHeight="1" spans="1:6">
      <c r="A7" s="118"/>
      <c r="B7" s="81"/>
      <c r="C7" s="81"/>
      <c r="D7" s="23"/>
      <c r="E7" s="23"/>
      <c r="F7" s="23"/>
    </row>
    <row r="8" ht="18.75" customHeight="1" spans="1:6">
      <c r="A8" s="118"/>
      <c r="B8" s="81"/>
      <c r="C8" s="81"/>
      <c r="D8" s="23"/>
      <c r="E8" s="23"/>
      <c r="F8" s="23"/>
    </row>
    <row r="9" ht="18.75" customHeight="1" spans="1:6">
      <c r="A9" s="119" t="s">
        <v>55</v>
      </c>
      <c r="B9" s="120"/>
      <c r="C9" s="26"/>
      <c r="D9" s="23"/>
      <c r="E9" s="23"/>
      <c r="F9" s="23"/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5"/>
  <sheetViews>
    <sheetView showZeros="0" workbookViewId="0">
      <selection activeCell="K15" sqref="K15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3"/>
      <c r="P1" s="33"/>
      <c r="Q1" s="34" t="s">
        <v>586</v>
      </c>
    </row>
    <row r="2" ht="35.25" customHeight="1" spans="1:17">
      <c r="A2" s="35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68"/>
      <c r="L2" s="5"/>
      <c r="M2" s="5"/>
      <c r="N2" s="5"/>
      <c r="O2" s="68"/>
      <c r="P2" s="68"/>
      <c r="Q2" s="5"/>
    </row>
    <row r="3" ht="18.75" customHeight="1" spans="1:17">
      <c r="A3" s="36" t="str">
        <f>"单位名称："&amp;"耿马傣族佤族自治县公安局"</f>
        <v>单位名称：耿马傣族佤族自治县公安局</v>
      </c>
      <c r="B3" s="8"/>
      <c r="C3" s="8"/>
      <c r="D3" s="8"/>
      <c r="E3" s="8"/>
      <c r="F3" s="8"/>
      <c r="G3" s="8"/>
      <c r="H3" s="8"/>
      <c r="I3" s="8"/>
      <c r="J3" s="8"/>
      <c r="O3" s="86"/>
      <c r="P3" s="86"/>
      <c r="Q3" s="34" t="s">
        <v>170</v>
      </c>
    </row>
    <row r="4" ht="18.75" customHeight="1" spans="1:17">
      <c r="A4" s="10" t="s">
        <v>587</v>
      </c>
      <c r="B4" s="71" t="s">
        <v>588</v>
      </c>
      <c r="C4" s="71" t="s">
        <v>589</v>
      </c>
      <c r="D4" s="71" t="s">
        <v>590</v>
      </c>
      <c r="E4" s="71" t="s">
        <v>591</v>
      </c>
      <c r="F4" s="71" t="s">
        <v>592</v>
      </c>
      <c r="G4" s="40" t="s">
        <v>188</v>
      </c>
      <c r="H4" s="40"/>
      <c r="I4" s="40"/>
      <c r="J4" s="40"/>
      <c r="K4" s="73"/>
      <c r="L4" s="40"/>
      <c r="M4" s="40"/>
      <c r="N4" s="40"/>
      <c r="O4" s="88"/>
      <c r="P4" s="73"/>
      <c r="Q4" s="41"/>
    </row>
    <row r="5" ht="18.75" customHeight="1" spans="1:17">
      <c r="A5" s="15"/>
      <c r="B5" s="74"/>
      <c r="C5" s="74"/>
      <c r="D5" s="74"/>
      <c r="E5" s="74"/>
      <c r="F5" s="74"/>
      <c r="G5" s="74" t="s">
        <v>55</v>
      </c>
      <c r="H5" s="74" t="s">
        <v>58</v>
      </c>
      <c r="I5" s="74" t="s">
        <v>593</v>
      </c>
      <c r="J5" s="74" t="s">
        <v>594</v>
      </c>
      <c r="K5" s="97" t="s">
        <v>595</v>
      </c>
      <c r="L5" s="89" t="s">
        <v>77</v>
      </c>
      <c r="M5" s="89"/>
      <c r="N5" s="89"/>
      <c r="O5" s="98"/>
      <c r="P5" s="99"/>
      <c r="Q5" s="76"/>
    </row>
    <row r="6" ht="27" customHeight="1" spans="1:17">
      <c r="A6" s="17"/>
      <c r="B6" s="76"/>
      <c r="C6" s="76"/>
      <c r="D6" s="76"/>
      <c r="E6" s="76"/>
      <c r="F6" s="76"/>
      <c r="G6" s="76"/>
      <c r="H6" s="76" t="s">
        <v>57</v>
      </c>
      <c r="I6" s="76"/>
      <c r="J6" s="76"/>
      <c r="K6" s="77"/>
      <c r="L6" s="76" t="s">
        <v>57</v>
      </c>
      <c r="M6" s="76" t="s">
        <v>64</v>
      </c>
      <c r="N6" s="76" t="s">
        <v>196</v>
      </c>
      <c r="O6" s="92" t="s">
        <v>66</v>
      </c>
      <c r="P6" s="77" t="s">
        <v>67</v>
      </c>
      <c r="Q6" s="76" t="s">
        <v>68</v>
      </c>
    </row>
    <row r="7" ht="18.75" customHeight="1" spans="1:17">
      <c r="A7" s="29">
        <v>1</v>
      </c>
      <c r="B7" s="93">
        <v>2</v>
      </c>
      <c r="C7" s="93">
        <v>3</v>
      </c>
      <c r="D7" s="29">
        <v>4</v>
      </c>
      <c r="E7" s="93">
        <v>5</v>
      </c>
      <c r="F7" s="93">
        <v>6</v>
      </c>
      <c r="G7" s="29">
        <v>7</v>
      </c>
      <c r="H7" s="93">
        <v>8</v>
      </c>
      <c r="I7" s="93">
        <v>9</v>
      </c>
      <c r="J7" s="29">
        <v>10</v>
      </c>
      <c r="K7" s="93">
        <v>11</v>
      </c>
      <c r="L7" s="93">
        <v>12</v>
      </c>
      <c r="M7" s="29">
        <v>13</v>
      </c>
      <c r="N7" s="93">
        <v>14</v>
      </c>
      <c r="O7" s="93">
        <v>15</v>
      </c>
      <c r="P7" s="29">
        <v>16</v>
      </c>
      <c r="Q7" s="93">
        <v>17</v>
      </c>
    </row>
    <row r="8" ht="18.75" customHeight="1" spans="1:17">
      <c r="A8" s="79" t="s">
        <v>70</v>
      </c>
      <c r="B8" s="80"/>
      <c r="C8" s="80"/>
      <c r="D8" s="80"/>
      <c r="E8" s="94"/>
      <c r="F8" s="95">
        <v>186600</v>
      </c>
      <c r="G8" s="95">
        <v>224600</v>
      </c>
      <c r="H8" s="95">
        <v>224600</v>
      </c>
      <c r="I8" s="95"/>
      <c r="J8" s="95"/>
      <c r="K8" s="95"/>
      <c r="L8" s="95"/>
      <c r="M8" s="95"/>
      <c r="N8" s="95"/>
      <c r="O8" s="100"/>
      <c r="P8" s="95"/>
      <c r="Q8" s="95"/>
    </row>
    <row r="9" ht="18.75" customHeight="1" spans="1:17">
      <c r="A9" s="96" t="s">
        <v>70</v>
      </c>
      <c r="B9" s="80"/>
      <c r="C9" s="80"/>
      <c r="D9" s="80"/>
      <c r="E9" s="94"/>
      <c r="F9" s="95">
        <v>186600</v>
      </c>
      <c r="G9" s="95">
        <v>224600</v>
      </c>
      <c r="H9" s="95">
        <v>224600</v>
      </c>
      <c r="I9" s="95"/>
      <c r="J9" s="95"/>
      <c r="K9" s="95"/>
      <c r="L9" s="95"/>
      <c r="M9" s="95"/>
      <c r="N9" s="95"/>
      <c r="O9" s="100"/>
      <c r="P9" s="95"/>
      <c r="Q9" s="95"/>
    </row>
    <row r="10" ht="18.75" customHeight="1" spans="1:17">
      <c r="A10" s="79" t="str">
        <f t="shared" ref="A10:A11" si="0">"    "&amp;"公务用车运行维护费"</f>
        <v>    公务用车运行维护费</v>
      </c>
      <c r="B10" s="80" t="s">
        <v>596</v>
      </c>
      <c r="C10" s="80" t="s">
        <v>597</v>
      </c>
      <c r="D10" s="80" t="s">
        <v>422</v>
      </c>
      <c r="E10" s="94">
        <v>1</v>
      </c>
      <c r="F10" s="95"/>
      <c r="G10" s="95">
        <v>27000</v>
      </c>
      <c r="H10" s="95">
        <v>27000</v>
      </c>
      <c r="I10" s="95"/>
      <c r="J10" s="95"/>
      <c r="K10" s="95"/>
      <c r="L10" s="95"/>
      <c r="M10" s="95"/>
      <c r="N10" s="95"/>
      <c r="O10" s="100"/>
      <c r="P10" s="95"/>
      <c r="Q10" s="95"/>
    </row>
    <row r="11" ht="18.75" customHeight="1" spans="1:17">
      <c r="A11" s="79" t="str">
        <f t="shared" si="0"/>
        <v>    公务用车运行维护费</v>
      </c>
      <c r="B11" s="80" t="s">
        <v>596</v>
      </c>
      <c r="C11" s="80" t="s">
        <v>598</v>
      </c>
      <c r="D11" s="80" t="s">
        <v>422</v>
      </c>
      <c r="E11" s="94">
        <v>1</v>
      </c>
      <c r="F11" s="95"/>
      <c r="G11" s="95">
        <v>11000</v>
      </c>
      <c r="H11" s="95">
        <v>11000</v>
      </c>
      <c r="I11" s="95"/>
      <c r="J11" s="95"/>
      <c r="K11" s="95"/>
      <c r="L11" s="95"/>
      <c r="M11" s="95"/>
      <c r="N11" s="95"/>
      <c r="O11" s="100"/>
      <c r="P11" s="95"/>
      <c r="Q11" s="95"/>
    </row>
    <row r="12" ht="18.75" customHeight="1" spans="1:17">
      <c r="A12" s="79" t="str">
        <f t="shared" ref="A12:A13" si="1">"    "&amp;"一般公用经费"</f>
        <v>    一般公用经费</v>
      </c>
      <c r="B12" s="80" t="s">
        <v>248</v>
      </c>
      <c r="C12" s="80" t="s">
        <v>599</v>
      </c>
      <c r="D12" s="80" t="s">
        <v>422</v>
      </c>
      <c r="E12" s="94">
        <v>1</v>
      </c>
      <c r="F12" s="95">
        <v>17000</v>
      </c>
      <c r="G12" s="95">
        <v>17000</v>
      </c>
      <c r="H12" s="95">
        <v>17000</v>
      </c>
      <c r="I12" s="95"/>
      <c r="J12" s="95"/>
      <c r="K12" s="95"/>
      <c r="L12" s="95"/>
      <c r="M12" s="95"/>
      <c r="N12" s="95"/>
      <c r="O12" s="100"/>
      <c r="P12" s="95"/>
      <c r="Q12" s="95"/>
    </row>
    <row r="13" ht="18.75" customHeight="1" spans="1:17">
      <c r="A13" s="79" t="str">
        <f t="shared" si="1"/>
        <v>    一般公用经费</v>
      </c>
      <c r="B13" s="80" t="s">
        <v>248</v>
      </c>
      <c r="C13" s="80" t="s">
        <v>600</v>
      </c>
      <c r="D13" s="80" t="s">
        <v>601</v>
      </c>
      <c r="E13" s="94">
        <v>1</v>
      </c>
      <c r="F13" s="95">
        <v>20000</v>
      </c>
      <c r="G13" s="95">
        <v>20000</v>
      </c>
      <c r="H13" s="95">
        <v>20000</v>
      </c>
      <c r="I13" s="95"/>
      <c r="J13" s="95"/>
      <c r="K13" s="95"/>
      <c r="L13" s="95"/>
      <c r="M13" s="95"/>
      <c r="N13" s="95"/>
      <c r="O13" s="100"/>
      <c r="P13" s="95"/>
      <c r="Q13" s="95"/>
    </row>
    <row r="14" ht="18.75" customHeight="1" spans="1:17">
      <c r="A14" s="79" t="str">
        <f>"    "&amp;"县武警中队工作业务补助经费"</f>
        <v>    县武警中队工作业务补助经费</v>
      </c>
      <c r="B14" s="80" t="s">
        <v>602</v>
      </c>
      <c r="C14" s="80" t="s">
        <v>603</v>
      </c>
      <c r="D14" s="80" t="s">
        <v>422</v>
      </c>
      <c r="E14" s="94">
        <v>1</v>
      </c>
      <c r="F14" s="95">
        <v>149600</v>
      </c>
      <c r="G14" s="95">
        <v>149600</v>
      </c>
      <c r="H14" s="95">
        <v>149600</v>
      </c>
      <c r="I14" s="95"/>
      <c r="J14" s="95"/>
      <c r="K14" s="95"/>
      <c r="L14" s="95"/>
      <c r="M14" s="95"/>
      <c r="N14" s="95"/>
      <c r="O14" s="100"/>
      <c r="P14" s="95"/>
      <c r="Q14" s="95"/>
    </row>
    <row r="15" ht="18.75" customHeight="1" spans="1:17">
      <c r="A15" s="82" t="s">
        <v>55</v>
      </c>
      <c r="B15" s="26"/>
      <c r="C15" s="26"/>
      <c r="D15" s="26"/>
      <c r="E15" s="26"/>
      <c r="F15" s="95">
        <v>186600</v>
      </c>
      <c r="G15" s="95">
        <v>224600</v>
      </c>
      <c r="H15" s="95">
        <v>224600</v>
      </c>
      <c r="I15" s="95"/>
      <c r="J15" s="95"/>
      <c r="K15" s="95"/>
      <c r="L15" s="95"/>
      <c r="M15" s="95"/>
      <c r="N15" s="95"/>
      <c r="O15" s="100"/>
      <c r="P15" s="95"/>
      <c r="Q15" s="95"/>
    </row>
  </sheetData>
  <mergeCells count="16">
    <mergeCell ref="A2:Q2"/>
    <mergeCell ref="A3:F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K15" sqref="K15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3.5" customHeight="1" spans="1:14">
      <c r="A1" s="64"/>
      <c r="B1" s="64"/>
      <c r="C1" s="65"/>
      <c r="D1" s="64"/>
      <c r="E1" s="64"/>
      <c r="F1" s="64"/>
      <c r="G1" s="64"/>
      <c r="H1" s="66"/>
      <c r="I1" s="59"/>
      <c r="J1" s="59"/>
      <c r="K1" s="59"/>
      <c r="L1" s="33"/>
      <c r="M1" s="84"/>
      <c r="N1" s="85" t="s">
        <v>604</v>
      </c>
    </row>
    <row r="2" ht="34.5" customHeight="1" spans="1:14">
      <c r="A2" s="35" t="str">
        <f>"2025"&amp;"年部门政府购买服务预算表"</f>
        <v>2025年部门政府购买服务预算表</v>
      </c>
      <c r="B2" s="67"/>
      <c r="C2" s="68"/>
      <c r="D2" s="67"/>
      <c r="E2" s="67"/>
      <c r="F2" s="67"/>
      <c r="G2" s="67"/>
      <c r="H2" s="69"/>
      <c r="I2" s="67"/>
      <c r="J2" s="67"/>
      <c r="K2" s="67"/>
      <c r="L2" s="68"/>
      <c r="M2" s="69"/>
      <c r="N2" s="67"/>
    </row>
    <row r="3" ht="18.75" customHeight="1" spans="1:14">
      <c r="A3" s="56" t="str">
        <f>"单位名称："&amp;"耿马傣族佤族自治县公安局"</f>
        <v>单位名称：耿马傣族佤族自治县公安局</v>
      </c>
      <c r="B3" s="57"/>
      <c r="C3" s="70"/>
      <c r="D3" s="57"/>
      <c r="E3" s="57"/>
      <c r="F3" s="57"/>
      <c r="G3" s="57"/>
      <c r="H3" s="66"/>
      <c r="I3" s="59"/>
      <c r="J3" s="59"/>
      <c r="K3" s="59"/>
      <c r="L3" s="86"/>
      <c r="M3" s="87"/>
      <c r="N3" s="85" t="s">
        <v>170</v>
      </c>
    </row>
    <row r="4" ht="18.75" customHeight="1" spans="1:14">
      <c r="A4" s="10" t="s">
        <v>587</v>
      </c>
      <c r="B4" s="71" t="s">
        <v>605</v>
      </c>
      <c r="C4" s="72" t="s">
        <v>606</v>
      </c>
      <c r="D4" s="40" t="s">
        <v>188</v>
      </c>
      <c r="E4" s="40"/>
      <c r="F4" s="40"/>
      <c r="G4" s="40"/>
      <c r="H4" s="73"/>
      <c r="I4" s="40"/>
      <c r="J4" s="40"/>
      <c r="K4" s="40"/>
      <c r="L4" s="88"/>
      <c r="M4" s="73"/>
      <c r="N4" s="41"/>
    </row>
    <row r="5" ht="18.75" customHeight="1" spans="1:14">
      <c r="A5" s="15"/>
      <c r="B5" s="74"/>
      <c r="C5" s="75"/>
      <c r="D5" s="74" t="s">
        <v>55</v>
      </c>
      <c r="E5" s="74" t="s">
        <v>58</v>
      </c>
      <c r="F5" s="74" t="s">
        <v>607</v>
      </c>
      <c r="G5" s="74" t="s">
        <v>594</v>
      </c>
      <c r="H5" s="75" t="s">
        <v>595</v>
      </c>
      <c r="I5" s="89" t="s">
        <v>77</v>
      </c>
      <c r="J5" s="89"/>
      <c r="K5" s="89"/>
      <c r="L5" s="90"/>
      <c r="M5" s="91"/>
      <c r="N5" s="76"/>
    </row>
    <row r="6" ht="27" customHeight="1" spans="1:14">
      <c r="A6" s="17"/>
      <c r="B6" s="76"/>
      <c r="C6" s="77"/>
      <c r="D6" s="76"/>
      <c r="E6" s="76"/>
      <c r="F6" s="76"/>
      <c r="G6" s="76"/>
      <c r="H6" s="77"/>
      <c r="I6" s="76" t="s">
        <v>57</v>
      </c>
      <c r="J6" s="76" t="s">
        <v>64</v>
      </c>
      <c r="K6" s="76" t="s">
        <v>196</v>
      </c>
      <c r="L6" s="92" t="s">
        <v>66</v>
      </c>
      <c r="M6" s="77" t="s">
        <v>67</v>
      </c>
      <c r="N6" s="76" t="s">
        <v>68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55</v>
      </c>
      <c r="B10" s="26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6"/>
  <sheetViews>
    <sheetView showZeros="0" workbookViewId="0">
      <selection activeCell="K15" sqref="K15"/>
    </sheetView>
  </sheetViews>
  <sheetFormatPr defaultColWidth="9.14285714285714" defaultRowHeight="14.25" customHeight="1" outlineLevelRow="5" outlineLevelCol="7"/>
  <cols>
    <col min="1" max="1" width="37.7142857142857" customWidth="1"/>
    <col min="2" max="4" width="22.847619047619" customWidth="1"/>
    <col min="5" max="8" width="20.847619047619" customWidth="1"/>
  </cols>
  <sheetData>
    <row r="1" ht="13.5" customHeight="1" spans="1:8">
      <c r="A1" s="2"/>
      <c r="B1" s="2"/>
      <c r="C1" s="2"/>
      <c r="D1" s="54"/>
      <c r="H1" s="33" t="s">
        <v>608</v>
      </c>
    </row>
    <row r="2" ht="27.75" customHeight="1" spans="1:8">
      <c r="A2" s="55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56" t="str">
        <f>"单位名称："&amp;"耿马傣族佤族自治县公安局"</f>
        <v>单位名称：耿马傣族佤族自治县公安局</v>
      </c>
      <c r="B3" s="57"/>
      <c r="C3" s="57"/>
      <c r="D3" s="58"/>
      <c r="E3" s="59"/>
      <c r="F3" s="59"/>
      <c r="G3" s="59"/>
      <c r="H3" s="33" t="s">
        <v>170</v>
      </c>
    </row>
    <row r="4" ht="18.75" customHeight="1" spans="1:8">
      <c r="A4" s="27" t="s">
        <v>609</v>
      </c>
      <c r="B4" s="11" t="s">
        <v>188</v>
      </c>
      <c r="C4" s="12"/>
      <c r="D4" s="12"/>
      <c r="E4" s="11" t="s">
        <v>610</v>
      </c>
      <c r="F4" s="12"/>
      <c r="G4" s="12"/>
      <c r="H4" s="13"/>
    </row>
    <row r="5" ht="18.75" customHeight="1" spans="1:8">
      <c r="A5" s="29"/>
      <c r="B5" s="28" t="s">
        <v>55</v>
      </c>
      <c r="C5" s="10" t="s">
        <v>58</v>
      </c>
      <c r="D5" s="60" t="s">
        <v>607</v>
      </c>
      <c r="E5" s="61" t="s">
        <v>611</v>
      </c>
      <c r="F5" s="61" t="s">
        <v>611</v>
      </c>
      <c r="G5" s="61" t="s">
        <v>611</v>
      </c>
      <c r="H5" s="62" t="s">
        <v>611</v>
      </c>
    </row>
    <row r="6" ht="18.75" customHeight="1" spans="1:8">
      <c r="A6" s="61">
        <v>1</v>
      </c>
      <c r="B6" s="61">
        <v>2</v>
      </c>
      <c r="C6" s="61">
        <v>3</v>
      </c>
      <c r="D6" s="63">
        <v>4</v>
      </c>
      <c r="E6" s="61">
        <v>5</v>
      </c>
      <c r="F6" s="61">
        <v>6</v>
      </c>
      <c r="G6" s="61">
        <v>7</v>
      </c>
      <c r="H6" s="61">
        <v>8</v>
      </c>
    </row>
  </sheetData>
  <mergeCells count="5">
    <mergeCell ref="A2:H2"/>
    <mergeCell ref="A3:G3"/>
    <mergeCell ref="B4:D4"/>
    <mergeCell ref="E4:H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5"/>
  <sheetViews>
    <sheetView showZeros="0" workbookViewId="0">
      <selection activeCell="K15" sqref="K15"/>
    </sheetView>
  </sheetViews>
  <sheetFormatPr defaultColWidth="9.14285714285714" defaultRowHeight="12" customHeight="1" outlineLevelRow="4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9.5" customHeight="1" spans="10:10">
      <c r="J1" s="33" t="s">
        <v>612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49"/>
      <c r="G2" s="5"/>
      <c r="H2" s="49"/>
      <c r="I2" s="49"/>
      <c r="J2" s="5"/>
    </row>
    <row r="3" ht="18.75" customHeight="1" spans="1:8">
      <c r="A3" s="50" t="str">
        <f>"单位名称："&amp;"耿马傣族佤族自治县公安局"</f>
        <v>单位名称：耿马傣族佤族自治县公安局</v>
      </c>
      <c r="B3" s="51"/>
      <c r="C3" s="51"/>
      <c r="D3" s="51"/>
      <c r="E3" s="51"/>
      <c r="F3" s="52"/>
      <c r="G3" s="51"/>
      <c r="H3" s="52"/>
    </row>
    <row r="4" ht="18.75" customHeight="1" spans="1:10">
      <c r="A4" s="42" t="s">
        <v>364</v>
      </c>
      <c r="B4" s="42" t="s">
        <v>365</v>
      </c>
      <c r="C4" s="42" t="s">
        <v>366</v>
      </c>
      <c r="D4" s="42" t="s">
        <v>367</v>
      </c>
      <c r="E4" s="42" t="s">
        <v>368</v>
      </c>
      <c r="F4" s="53" t="s">
        <v>369</v>
      </c>
      <c r="G4" s="42" t="s">
        <v>370</v>
      </c>
      <c r="H4" s="53" t="s">
        <v>371</v>
      </c>
      <c r="I4" s="53" t="s">
        <v>372</v>
      </c>
      <c r="J4" s="42" t="s">
        <v>373</v>
      </c>
    </row>
    <row r="5" ht="18.75" customHeight="1" spans="1:10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53">
        <v>6</v>
      </c>
      <c r="G5" s="42">
        <v>7</v>
      </c>
      <c r="H5" s="53">
        <v>8</v>
      </c>
      <c r="I5" s="53">
        <v>9</v>
      </c>
      <c r="J5" s="42">
        <v>10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topLeftCell="A2" workbookViewId="0">
      <selection activeCell="K15" sqref="K15"/>
    </sheetView>
  </sheetViews>
  <sheetFormatPr defaultColWidth="9.14285714285714" defaultRowHeight="12" customHeight="1" outlineLevelRow="7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4.25" customHeight="1" spans="8:8">
      <c r="H1" s="34" t="s">
        <v>613</v>
      </c>
    </row>
    <row r="2" ht="34.5" customHeight="1" spans="1:8">
      <c r="A2" s="35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6" t="str">
        <f>"单位名称："&amp;"耿马傣族佤族自治县公安局"</f>
        <v>单位名称：耿马傣族佤族自治县公安局</v>
      </c>
      <c r="B3" s="7"/>
      <c r="C3" s="37"/>
      <c r="H3" s="38" t="s">
        <v>170</v>
      </c>
    </row>
    <row r="4" ht="18.75" customHeight="1" spans="1:8">
      <c r="A4" s="10" t="s">
        <v>181</v>
      </c>
      <c r="B4" s="10" t="s">
        <v>614</v>
      </c>
      <c r="C4" s="10" t="s">
        <v>615</v>
      </c>
      <c r="D4" s="10" t="s">
        <v>616</v>
      </c>
      <c r="E4" s="10" t="s">
        <v>617</v>
      </c>
      <c r="F4" s="39" t="s">
        <v>618</v>
      </c>
      <c r="G4" s="40"/>
      <c r="H4" s="41"/>
    </row>
    <row r="5" ht="18.75" customHeight="1" spans="1:8">
      <c r="A5" s="17"/>
      <c r="B5" s="17"/>
      <c r="C5" s="17"/>
      <c r="D5" s="17"/>
      <c r="E5" s="17"/>
      <c r="F5" s="42" t="s">
        <v>591</v>
      </c>
      <c r="G5" s="42" t="s">
        <v>619</v>
      </c>
      <c r="H5" s="42" t="s">
        <v>620</v>
      </c>
    </row>
    <row r="6" ht="18.75" customHeight="1" spans="1:8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4">
        <v>7</v>
      </c>
      <c r="H6" s="43">
        <v>8</v>
      </c>
    </row>
    <row r="7" ht="18.75" customHeight="1" spans="1:8">
      <c r="A7" s="45"/>
      <c r="B7" s="45"/>
      <c r="C7" s="45"/>
      <c r="D7" s="45"/>
      <c r="E7" s="45"/>
      <c r="F7" s="46"/>
      <c r="G7" s="23"/>
      <c r="H7" s="23"/>
    </row>
    <row r="8" ht="18.75" customHeight="1" spans="1:8">
      <c r="A8" s="47" t="s">
        <v>55</v>
      </c>
      <c r="B8" s="48"/>
      <c r="C8" s="48"/>
      <c r="D8" s="48"/>
      <c r="E8" s="48"/>
      <c r="F8" s="46"/>
      <c r="G8" s="23"/>
      <c r="H8" s="23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K15" sqref="K15"/>
    </sheetView>
  </sheetViews>
  <sheetFormatPr defaultColWidth="9.14285714285714" defaultRowHeight="14.25" customHeight="1"/>
  <cols>
    <col min="1" max="1" width="13.4190476190476" customWidth="1"/>
    <col min="2" max="2" width="41.0095238095238" customWidth="1"/>
    <col min="3" max="3" width="23.847619047619" customWidth="1"/>
    <col min="4" max="4" width="11.1428571428571" customWidth="1"/>
    <col min="5" max="5" width="33.4380952380952" customWidth="1"/>
    <col min="6" max="6" width="9.84761904761905" customWidth="1"/>
    <col min="7" max="7" width="17.7142857142857" customWidth="1"/>
    <col min="8" max="11" width="23.009523809523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3" t="s">
        <v>621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"单位名称："&amp;"耿马傣族佤族自治县公安局"</f>
        <v>单位名称：耿马傣族佤族自治县公安局</v>
      </c>
      <c r="B3" s="7"/>
      <c r="C3" s="7"/>
      <c r="D3" s="7"/>
      <c r="E3" s="7"/>
      <c r="F3" s="7"/>
      <c r="G3" s="7"/>
      <c r="H3" s="8"/>
      <c r="I3" s="8"/>
      <c r="J3" s="8"/>
      <c r="K3" s="3" t="s">
        <v>170</v>
      </c>
    </row>
    <row r="4" ht="18.75" customHeight="1" spans="1:11">
      <c r="A4" s="9" t="s">
        <v>296</v>
      </c>
      <c r="B4" s="9" t="s">
        <v>183</v>
      </c>
      <c r="C4" s="9" t="s">
        <v>297</v>
      </c>
      <c r="D4" s="10" t="s">
        <v>184</v>
      </c>
      <c r="E4" s="10" t="s">
        <v>185</v>
      </c>
      <c r="F4" s="10" t="s">
        <v>298</v>
      </c>
      <c r="G4" s="10" t="s">
        <v>299</v>
      </c>
      <c r="H4" s="27" t="s">
        <v>55</v>
      </c>
      <c r="I4" s="11" t="s">
        <v>622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8"/>
      <c r="I5" s="10" t="s">
        <v>58</v>
      </c>
      <c r="J5" s="10" t="s">
        <v>59</v>
      </c>
      <c r="K5" s="10" t="s">
        <v>60</v>
      </c>
    </row>
    <row r="6" ht="18.75" customHeight="1" spans="1:11">
      <c r="A6" s="16"/>
      <c r="B6" s="16"/>
      <c r="C6" s="16"/>
      <c r="D6" s="17"/>
      <c r="E6" s="17"/>
      <c r="F6" s="17"/>
      <c r="G6" s="17"/>
      <c r="H6" s="29"/>
      <c r="I6" s="17" t="s">
        <v>57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30"/>
      <c r="B8" s="20"/>
      <c r="C8" s="30"/>
      <c r="D8" s="30"/>
      <c r="E8" s="30"/>
      <c r="F8" s="30"/>
      <c r="G8" s="30"/>
      <c r="H8" s="31"/>
      <c r="I8" s="31"/>
      <c r="J8" s="31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2" t="s">
        <v>55</v>
      </c>
      <c r="B10" s="32"/>
      <c r="C10" s="32"/>
      <c r="D10" s="32"/>
      <c r="E10" s="32"/>
      <c r="F10" s="32"/>
      <c r="G10" s="32"/>
      <c r="H10" s="31"/>
      <c r="I10" s="31"/>
      <c r="J10" s="31"/>
      <c r="K10" s="23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35"/>
  <sheetViews>
    <sheetView showZeros="0" topLeftCell="A8" workbookViewId="0">
      <selection activeCell="G31" sqref="G3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16.3047619047619" customWidth="1"/>
    <col min="5" max="7" width="23.847619047619" customWidth="1"/>
  </cols>
  <sheetData>
    <row r="1" ht="18.75" customHeight="1" spans="4:7">
      <c r="D1" s="1"/>
      <c r="E1" s="2"/>
      <c r="F1" s="2"/>
      <c r="G1" s="3" t="s">
        <v>623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"单位名称："&amp;"耿马傣族佤族自治县公安局"</f>
        <v>单位名称：耿马傣族佤族自治县公安局</v>
      </c>
      <c r="B3" s="7"/>
      <c r="C3" s="7"/>
      <c r="D3" s="7"/>
      <c r="E3" s="8"/>
      <c r="F3" s="8"/>
      <c r="G3" s="3" t="s">
        <v>170</v>
      </c>
    </row>
    <row r="4" ht="18.75" customHeight="1" spans="1:7">
      <c r="A4" s="9" t="s">
        <v>297</v>
      </c>
      <c r="B4" s="9" t="s">
        <v>296</v>
      </c>
      <c r="C4" s="9" t="s">
        <v>183</v>
      </c>
      <c r="D4" s="10" t="s">
        <v>624</v>
      </c>
      <c r="E4" s="11" t="s">
        <v>58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57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 t="s">
        <v>70</v>
      </c>
      <c r="B8" s="21"/>
      <c r="C8" s="21"/>
      <c r="D8" s="22"/>
      <c r="E8" s="23">
        <v>34095100</v>
      </c>
      <c r="F8" s="23"/>
      <c r="G8" s="23"/>
    </row>
    <row r="9" ht="18.75" customHeight="1" spans="1:7">
      <c r="A9" s="24" t="s">
        <v>70</v>
      </c>
      <c r="B9" s="20"/>
      <c r="C9" s="20"/>
      <c r="D9" s="22"/>
      <c r="E9" s="23">
        <v>34095100</v>
      </c>
      <c r="F9" s="23"/>
      <c r="G9" s="23"/>
    </row>
    <row r="10" ht="18.75" customHeight="1" spans="1:7">
      <c r="A10" s="25"/>
      <c r="B10" s="20" t="s">
        <v>625</v>
      </c>
      <c r="C10" s="20" t="s">
        <v>327</v>
      </c>
      <c r="D10" s="22" t="s">
        <v>626</v>
      </c>
      <c r="E10" s="23">
        <v>22618900</v>
      </c>
      <c r="F10" s="23"/>
      <c r="G10" s="23"/>
    </row>
    <row r="11" ht="18.75" customHeight="1" spans="1:7">
      <c r="A11" s="25"/>
      <c r="B11" s="20" t="s">
        <v>625</v>
      </c>
      <c r="C11" s="20" t="s">
        <v>627</v>
      </c>
      <c r="D11" s="22" t="s">
        <v>626</v>
      </c>
      <c r="E11" s="23">
        <v>50000</v>
      </c>
      <c r="F11" s="23"/>
      <c r="G11" s="23"/>
    </row>
    <row r="12" ht="18.75" customHeight="1" spans="1:7">
      <c r="A12" s="25"/>
      <c r="B12" s="20" t="s">
        <v>625</v>
      </c>
      <c r="C12" s="20" t="s">
        <v>305</v>
      </c>
      <c r="D12" s="22" t="s">
        <v>626</v>
      </c>
      <c r="E12" s="23">
        <v>10000</v>
      </c>
      <c r="F12" s="23"/>
      <c r="G12" s="23"/>
    </row>
    <row r="13" ht="18.75" customHeight="1" spans="1:7">
      <c r="A13" s="25"/>
      <c r="B13" s="20" t="s">
        <v>625</v>
      </c>
      <c r="C13" s="20" t="s">
        <v>310</v>
      </c>
      <c r="D13" s="22" t="s">
        <v>626</v>
      </c>
      <c r="E13" s="23">
        <v>662565.57</v>
      </c>
      <c r="F13" s="23"/>
      <c r="G13" s="23"/>
    </row>
    <row r="14" ht="18.75" customHeight="1" spans="1:7">
      <c r="A14" s="25"/>
      <c r="B14" s="20" t="s">
        <v>625</v>
      </c>
      <c r="C14" s="20" t="s">
        <v>305</v>
      </c>
      <c r="D14" s="22" t="s">
        <v>626</v>
      </c>
      <c r="E14" s="23">
        <v>1000000</v>
      </c>
      <c r="F14" s="23"/>
      <c r="G14" s="23"/>
    </row>
    <row r="15" ht="18.75" customHeight="1" spans="1:7">
      <c r="A15" s="25"/>
      <c r="B15" s="20" t="s">
        <v>625</v>
      </c>
      <c r="C15" s="20" t="s">
        <v>321</v>
      </c>
      <c r="D15" s="22" t="s">
        <v>626</v>
      </c>
      <c r="E15" s="23">
        <v>591600</v>
      </c>
      <c r="F15" s="23"/>
      <c r="G15" s="23"/>
    </row>
    <row r="16" ht="18.75" customHeight="1" spans="1:7">
      <c r="A16" s="25"/>
      <c r="B16" s="20" t="s">
        <v>625</v>
      </c>
      <c r="C16" s="20" t="s">
        <v>628</v>
      </c>
      <c r="D16" s="22" t="s">
        <v>626</v>
      </c>
      <c r="E16" s="23">
        <v>356800</v>
      </c>
      <c r="F16" s="23"/>
      <c r="G16" s="23"/>
    </row>
    <row r="17" ht="18.75" customHeight="1" spans="1:7">
      <c r="A17" s="25"/>
      <c r="B17" s="20" t="s">
        <v>625</v>
      </c>
      <c r="C17" s="20" t="s">
        <v>353</v>
      </c>
      <c r="D17" s="22" t="s">
        <v>626</v>
      </c>
      <c r="E17" s="23">
        <v>300000</v>
      </c>
      <c r="F17" s="23"/>
      <c r="G17" s="23"/>
    </row>
    <row r="18" ht="18.75" customHeight="1" spans="1:7">
      <c r="A18" s="25"/>
      <c r="B18" s="20" t="s">
        <v>625</v>
      </c>
      <c r="C18" s="20" t="s">
        <v>305</v>
      </c>
      <c r="D18" s="22" t="s">
        <v>626</v>
      </c>
      <c r="E18" s="23">
        <v>550000</v>
      </c>
      <c r="F18" s="23"/>
      <c r="G18" s="23"/>
    </row>
    <row r="19" ht="18.75" customHeight="1" spans="1:7">
      <c r="A19" s="25"/>
      <c r="B19" s="20" t="s">
        <v>625</v>
      </c>
      <c r="C19" s="20" t="s">
        <v>305</v>
      </c>
      <c r="D19" s="22" t="s">
        <v>626</v>
      </c>
      <c r="E19" s="23">
        <v>1200000</v>
      </c>
      <c r="F19" s="23"/>
      <c r="G19" s="23"/>
    </row>
    <row r="20" ht="18.75" customHeight="1" spans="1:7">
      <c r="A20" s="25"/>
      <c r="B20" s="20" t="s">
        <v>625</v>
      </c>
      <c r="C20" s="20" t="s">
        <v>305</v>
      </c>
      <c r="D20" s="22" t="s">
        <v>626</v>
      </c>
      <c r="E20" s="23">
        <v>100000</v>
      </c>
      <c r="F20" s="23"/>
      <c r="G20" s="23"/>
    </row>
    <row r="21" ht="18.75" customHeight="1" spans="1:7">
      <c r="A21" s="25"/>
      <c r="B21" s="20" t="s">
        <v>625</v>
      </c>
      <c r="C21" s="20" t="s">
        <v>333</v>
      </c>
      <c r="D21" s="22" t="s">
        <v>626</v>
      </c>
      <c r="E21" s="23">
        <v>2000000</v>
      </c>
      <c r="F21" s="23"/>
      <c r="G21" s="23"/>
    </row>
    <row r="22" ht="18.75" customHeight="1" spans="1:7">
      <c r="A22" s="25"/>
      <c r="B22" s="20" t="s">
        <v>625</v>
      </c>
      <c r="C22" s="20" t="s">
        <v>305</v>
      </c>
      <c r="D22" s="22" t="s">
        <v>626</v>
      </c>
      <c r="E22" s="23">
        <v>100000</v>
      </c>
      <c r="F22" s="23"/>
      <c r="G22" s="23"/>
    </row>
    <row r="23" ht="18.75" customHeight="1" spans="1:7">
      <c r="A23" s="25"/>
      <c r="B23" s="20" t="s">
        <v>625</v>
      </c>
      <c r="C23" s="20" t="s">
        <v>305</v>
      </c>
      <c r="D23" s="22" t="s">
        <v>626</v>
      </c>
      <c r="E23" s="23">
        <v>150000</v>
      </c>
      <c r="F23" s="23"/>
      <c r="G23" s="23"/>
    </row>
    <row r="24" ht="18.75" customHeight="1" spans="1:7">
      <c r="A24" s="25"/>
      <c r="B24" s="20" t="s">
        <v>625</v>
      </c>
      <c r="C24" s="20" t="s">
        <v>305</v>
      </c>
      <c r="D24" s="22" t="s">
        <v>626</v>
      </c>
      <c r="E24" s="23">
        <v>150000</v>
      </c>
      <c r="F24" s="23"/>
      <c r="G24" s="23"/>
    </row>
    <row r="25" ht="18.75" customHeight="1" spans="1:7">
      <c r="A25" s="25"/>
      <c r="B25" s="20" t="s">
        <v>625</v>
      </c>
      <c r="C25" s="20" t="s">
        <v>305</v>
      </c>
      <c r="D25" s="22" t="s">
        <v>626</v>
      </c>
      <c r="E25" s="23">
        <v>1200000</v>
      </c>
      <c r="F25" s="23"/>
      <c r="G25" s="23"/>
    </row>
    <row r="26" ht="18.75" customHeight="1" spans="1:7">
      <c r="A26" s="25"/>
      <c r="B26" s="20" t="s">
        <v>625</v>
      </c>
      <c r="C26" s="20" t="s">
        <v>305</v>
      </c>
      <c r="D26" s="22" t="s">
        <v>626</v>
      </c>
      <c r="E26" s="23">
        <v>500000</v>
      </c>
      <c r="F26" s="23"/>
      <c r="G26" s="23"/>
    </row>
    <row r="27" ht="18.75" customHeight="1" spans="1:7">
      <c r="A27" s="25"/>
      <c r="B27" s="20" t="s">
        <v>625</v>
      </c>
      <c r="C27" s="20" t="s">
        <v>305</v>
      </c>
      <c r="D27" s="22" t="s">
        <v>626</v>
      </c>
      <c r="E27" s="23">
        <v>1200000</v>
      </c>
      <c r="F27" s="23"/>
      <c r="G27" s="23"/>
    </row>
    <row r="28" ht="18.75" customHeight="1" spans="1:7">
      <c r="A28" s="25"/>
      <c r="B28" s="20" t="s">
        <v>625</v>
      </c>
      <c r="C28" s="20" t="s">
        <v>347</v>
      </c>
      <c r="D28" s="22" t="s">
        <v>626</v>
      </c>
      <c r="E28" s="23">
        <v>172402.6</v>
      </c>
      <c r="F28" s="23"/>
      <c r="G28" s="23"/>
    </row>
    <row r="29" ht="18.75" customHeight="1" spans="1:7">
      <c r="A29" s="25"/>
      <c r="B29" s="20" t="s">
        <v>625</v>
      </c>
      <c r="C29" s="20" t="s">
        <v>345</v>
      </c>
      <c r="D29" s="22" t="s">
        <v>626</v>
      </c>
      <c r="E29" s="23">
        <v>233567.31</v>
      </c>
      <c r="F29" s="23"/>
      <c r="G29" s="23"/>
    </row>
    <row r="30" ht="18.75" customHeight="1" spans="1:7">
      <c r="A30" s="25"/>
      <c r="B30" s="20" t="s">
        <v>625</v>
      </c>
      <c r="C30" s="20" t="s">
        <v>305</v>
      </c>
      <c r="D30" s="22" t="s">
        <v>626</v>
      </c>
      <c r="E30" s="23">
        <v>250000</v>
      </c>
      <c r="F30" s="23"/>
      <c r="G30" s="23"/>
    </row>
    <row r="31" ht="18.75" customHeight="1" spans="1:7">
      <c r="A31" s="25"/>
      <c r="B31" s="20" t="s">
        <v>625</v>
      </c>
      <c r="C31" s="20" t="s">
        <v>629</v>
      </c>
      <c r="D31" s="22" t="s">
        <v>626</v>
      </c>
      <c r="E31" s="23">
        <v>204364.52</v>
      </c>
      <c r="F31" s="23"/>
      <c r="G31" s="23"/>
    </row>
    <row r="32" ht="18.75" customHeight="1" spans="1:7">
      <c r="A32" s="25"/>
      <c r="B32" s="20" t="s">
        <v>625</v>
      </c>
      <c r="C32" s="20" t="s">
        <v>305</v>
      </c>
      <c r="D32" s="22" t="s">
        <v>626</v>
      </c>
      <c r="E32" s="23">
        <v>250000</v>
      </c>
      <c r="F32" s="23"/>
      <c r="G32" s="23"/>
    </row>
    <row r="33" ht="18.75" customHeight="1" spans="1:7">
      <c r="A33" s="25"/>
      <c r="B33" s="20" t="s">
        <v>625</v>
      </c>
      <c r="C33" s="20" t="s">
        <v>302</v>
      </c>
      <c r="D33" s="22" t="s">
        <v>626</v>
      </c>
      <c r="E33" s="23">
        <v>15100</v>
      </c>
      <c r="F33" s="23"/>
      <c r="G33" s="23"/>
    </row>
    <row r="34" ht="18.75" customHeight="1" spans="1:7">
      <c r="A34" s="25"/>
      <c r="B34" s="20" t="s">
        <v>630</v>
      </c>
      <c r="C34" s="20" t="s">
        <v>631</v>
      </c>
      <c r="D34" s="22" t="s">
        <v>626</v>
      </c>
      <c r="E34" s="23">
        <v>229800</v>
      </c>
      <c r="F34" s="23"/>
      <c r="G34" s="23"/>
    </row>
    <row r="35" ht="18.75" customHeight="1" spans="1:7">
      <c r="A35" s="22" t="s">
        <v>55</v>
      </c>
      <c r="B35" s="26"/>
      <c r="C35" s="26"/>
      <c r="D35" s="26"/>
      <c r="E35" s="23">
        <v>34095100</v>
      </c>
      <c r="F35" s="23"/>
      <c r="G35" s="23"/>
    </row>
  </sheetData>
  <mergeCells count="11">
    <mergeCell ref="A2:G2"/>
    <mergeCell ref="A3:D3"/>
    <mergeCell ref="E4:G4"/>
    <mergeCell ref="A35:D35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2025-01-24T07:23:00Z</dcterms:created>
  <dcterms:modified xsi:type="dcterms:W3CDTF">2025-05-13T17:19:06Z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1A8E68BFA36242D6BAF4F3949D64B805_13</vt:lpwstr>
  </property>
  <property fmtid="{D5CDD505-2E9C-101B-9397-08002B2CF9AE}" pid="3" name="KSOProductBuildVer">
    <vt:lpwstr>2052-12.1.0.20784</vt:lpwstr>
  </property>
</Properties>
</file>